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15390" windowHeight="7860"/>
  </bookViews>
  <sheets>
    <sheet name="Transparency" sheetId="1" r:id="rId1"/>
    <sheet name="Income Exp and Control account " sheetId="2" r:id="rId2"/>
    <sheet name="Rec" sheetId="6" r:id="rId3"/>
    <sheet name="PBC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6" l="1"/>
  <c r="B14" i="6"/>
  <c r="B8" i="6"/>
  <c r="B16" i="6" s="1"/>
  <c r="B19" i="6" s="1"/>
  <c r="F113" i="2"/>
  <c r="B108" i="2"/>
  <c r="M105" i="2"/>
  <c r="M104" i="2"/>
  <c r="N104" i="2" s="1"/>
  <c r="M103" i="2"/>
  <c r="N103" i="2" s="1"/>
  <c r="M102" i="2"/>
  <c r="M107" i="2" s="1"/>
  <c r="F89" i="2"/>
  <c r="I87" i="2"/>
  <c r="I86" i="2"/>
  <c r="H86" i="2"/>
  <c r="I85" i="2"/>
  <c r="H85" i="2"/>
  <c r="I84" i="2"/>
  <c r="I89" i="2" s="1"/>
  <c r="H84" i="2"/>
  <c r="I83" i="2"/>
  <c r="H83" i="2"/>
  <c r="H89" i="2" s="1"/>
  <c r="D75" i="2"/>
  <c r="C28" i="2"/>
  <c r="C27" i="2"/>
  <c r="C26" i="2"/>
  <c r="C25" i="2"/>
  <c r="C24" i="2"/>
  <c r="J22" i="2"/>
  <c r="H22" i="2"/>
  <c r="L20" i="2"/>
  <c r="K20" i="2"/>
  <c r="K22" i="2" s="1"/>
  <c r="J20" i="2"/>
  <c r="I20" i="2"/>
  <c r="I22" i="2" s="1"/>
  <c r="H20" i="2"/>
  <c r="L15" i="2"/>
  <c r="K15" i="2"/>
  <c r="J15" i="2"/>
  <c r="F15" i="2"/>
  <c r="E15" i="2"/>
  <c r="D15" i="2"/>
  <c r="C15" i="2"/>
  <c r="H7" i="2"/>
  <c r="I7" i="2" s="1"/>
  <c r="H6" i="2"/>
  <c r="I6" i="2" s="1"/>
  <c r="H26" i="1"/>
  <c r="E26" i="1"/>
  <c r="H25" i="1"/>
  <c r="F22" i="1"/>
  <c r="E22" i="1"/>
  <c r="G22" i="1" s="1"/>
  <c r="E21" i="1"/>
  <c r="F21" i="1" s="1"/>
  <c r="G20" i="1"/>
  <c r="F20" i="1"/>
  <c r="H20" i="1" s="1"/>
  <c r="G19" i="1"/>
  <c r="F19" i="1"/>
  <c r="H17" i="1"/>
  <c r="J14" i="1"/>
  <c r="G14" i="1"/>
  <c r="F14" i="1"/>
  <c r="H14" i="1" s="1"/>
  <c r="E14" i="1"/>
  <c r="H13" i="1"/>
  <c r="H12" i="1"/>
  <c r="H11" i="1"/>
  <c r="H10" i="1"/>
  <c r="H9" i="1"/>
  <c r="H8" i="1"/>
  <c r="H7" i="1"/>
  <c r="H6" i="1"/>
  <c r="F6" i="1"/>
  <c r="H22" i="1" l="1"/>
  <c r="F23" i="1"/>
  <c r="F30" i="1" s="1"/>
  <c r="F32" i="1" s="1"/>
  <c r="L22" i="2"/>
  <c r="E32" i="1"/>
  <c r="I15" i="2"/>
  <c r="N105" i="2"/>
  <c r="N102" i="2"/>
  <c r="N107" i="2" s="1"/>
  <c r="H19" i="1"/>
  <c r="G21" i="1"/>
  <c r="G23" i="1" s="1"/>
  <c r="G30" i="1" s="1"/>
  <c r="G32" i="1" s="1"/>
  <c r="G36" i="1" s="1"/>
  <c r="G38" i="1" s="1"/>
  <c r="E23" i="1"/>
  <c r="E30" i="1" s="1"/>
  <c r="H15" i="2"/>
  <c r="H23" i="1" l="1"/>
  <c r="H30" i="1" s="1"/>
  <c r="H21" i="1"/>
</calcChain>
</file>

<file path=xl/sharedStrings.xml><?xml version="1.0" encoding="utf-8"?>
<sst xmlns="http://schemas.openxmlformats.org/spreadsheetml/2006/main" count="251" uniqueCount="155">
  <si>
    <t xml:space="preserve">Income </t>
  </si>
  <si>
    <t>Off street parking revenues (Pay and Display, Season Tickets and Permits)</t>
  </si>
  <si>
    <t>Off street penalty charge notices (PCN's)</t>
  </si>
  <si>
    <t>Rental Income</t>
  </si>
  <si>
    <t>Other Income</t>
  </si>
  <si>
    <t>TOTAL INCOME</t>
  </si>
  <si>
    <t>Expenditure</t>
  </si>
  <si>
    <t>Payments to Colchester Borough Council (NEPP Contract)</t>
  </si>
  <si>
    <t>Business Rates</t>
  </si>
  <si>
    <t>Other Operating costs</t>
  </si>
  <si>
    <t>Overheads (including central charges)</t>
  </si>
  <si>
    <t>Depreciation and capital charges</t>
  </si>
  <si>
    <t>TOTAL EXPENDITURE</t>
  </si>
  <si>
    <t xml:space="preserve">SURPLUS on parking account </t>
  </si>
  <si>
    <t>The surplus on the Parking Account for 2016/17 was accounted for in the General Fund and provided funding toward the  net expenditure incurred on the following applicable service areas:</t>
  </si>
  <si>
    <t>Roadside Features</t>
  </si>
  <si>
    <t>Highway Verges</t>
  </si>
  <si>
    <t>Street Cleansing</t>
  </si>
  <si>
    <t>Environmental Improvements</t>
  </si>
  <si>
    <t>Public Lighting</t>
  </si>
  <si>
    <t>Community Transport</t>
  </si>
  <si>
    <t>Public Transport and Traffic Management</t>
  </si>
  <si>
    <t>Parks and Open Spaces</t>
  </si>
  <si>
    <t>TOTAL</t>
  </si>
  <si>
    <t>Lewisham 2018/19</t>
  </si>
  <si>
    <t xml:space="preserve"> </t>
  </si>
  <si>
    <t>a</t>
  </si>
  <si>
    <t>Payments to NSL (Enforcement contract costs)</t>
  </si>
  <si>
    <t>Legal costs &amp; difference between Business Rates and sum of (Utilities, Rates &amp; RM)</t>
  </si>
  <si>
    <t>Income</t>
  </si>
  <si>
    <t>2018/19</t>
  </si>
  <si>
    <t>Revised Account pending Agreement</t>
  </si>
  <si>
    <t>%age</t>
  </si>
  <si>
    <t>P&amp;D</t>
  </si>
  <si>
    <t>Permits</t>
  </si>
  <si>
    <t>Fines</t>
  </si>
  <si>
    <t>Other</t>
  </si>
  <si>
    <t>Total</t>
  </si>
  <si>
    <t>Original</t>
  </si>
  <si>
    <t>Adj required</t>
  </si>
  <si>
    <t>Revised</t>
  </si>
  <si>
    <t>£k</t>
  </si>
  <si>
    <t xml:space="preserve">         516060: ADVERTISING INCOME</t>
  </si>
  <si>
    <t xml:space="preserve">         516180: CAR PARKING FEES - OFF STREET INCOME</t>
  </si>
  <si>
    <t xml:space="preserve">         516200: CAR PARKING FEES - ON STREET INCOME</t>
  </si>
  <si>
    <t xml:space="preserve">         516480: FINES INCOME - GENERAL</t>
  </si>
  <si>
    <t xml:space="preserve">         517620: STAFF PERMITS INCOME</t>
  </si>
  <si>
    <t xml:space="preserve">         517660: FEES AND CHARGES OTHER - VATABLE</t>
  </si>
  <si>
    <t xml:space="preserve">         517680: FEES AND CHARGES OTHER - NON VATABLE</t>
  </si>
  <si>
    <t xml:space="preserve">         517760: SUSPENSION OF PARKING BAYS INCOME</t>
  </si>
  <si>
    <t xml:space="preserve">         581300: RECHARGES - INCOME FROM OTHER</t>
  </si>
  <si>
    <t xml:space="preserve">   50000B: TOTAL INCOME</t>
  </si>
  <si>
    <t>Off Street</t>
  </si>
  <si>
    <t>On  Street</t>
  </si>
  <si>
    <t>2018-19</t>
  </si>
  <si>
    <t xml:space="preserve">         611000: SALARIES</t>
  </si>
  <si>
    <t xml:space="preserve">         611020: NATIONAL INSURANCE - EMPLOYERS CONTRIBUTION</t>
  </si>
  <si>
    <t xml:space="preserve">         611040: PENSIONS - EMPLOYERS CONTRIBUTION</t>
  </si>
  <si>
    <t xml:space="preserve">         611140: AGENCY STAFF</t>
  </si>
  <si>
    <t/>
  </si>
  <si>
    <t xml:space="preserve">         611160: EMPLOYEE ALLOWANCES</t>
  </si>
  <si>
    <t xml:space="preserve">         611480: STAFF TRAINING AND DEVELOPMENT</t>
  </si>
  <si>
    <t xml:space="preserve">         611500: STAFF RECRUITMENT COSTS</t>
  </si>
  <si>
    <t xml:space="preserve">         611520: STAFF OTHER EXPENSES</t>
  </si>
  <si>
    <t xml:space="preserve">         611560: EMPLOYEE RECHARGES</t>
  </si>
  <si>
    <t>Staff</t>
  </si>
  <si>
    <t xml:space="preserve">         621000: FACILITIES MANAGEMENT</t>
  </si>
  <si>
    <t xml:space="preserve">         621120: R &amp; M MAJOR WORKS</t>
  </si>
  <si>
    <t xml:space="preserve">         621140: R &amp; M MINOR WORKS</t>
  </si>
  <si>
    <t xml:space="preserve">         621270: BUILDING ALTERATIONS AND MATERIALS</t>
  </si>
  <si>
    <t xml:space="preserve">         621280: ELECTRICITY</t>
  </si>
  <si>
    <t xml:space="preserve">         621460: BUSINESS RATES PAYABLE</t>
  </si>
  <si>
    <t xml:space="preserve">         621500: WATER AND SEWERAGE</t>
  </si>
  <si>
    <t xml:space="preserve">         621620: PREMISES RECHARGE</t>
  </si>
  <si>
    <t>Premises</t>
  </si>
  <si>
    <t xml:space="preserve">         631260: CAR ALLOWANCES</t>
  </si>
  <si>
    <t xml:space="preserve">         641140: PURCHASE - EQUIPMENT, FURNITURE AND MATERIALS</t>
  </si>
  <si>
    <t xml:space="preserve">         641280: PHOTOCOPYING AND REPROGRAPHICS</t>
  </si>
  <si>
    <t xml:space="preserve">         641300: STATIONERY</t>
  </si>
  <si>
    <t xml:space="preserve">         641320: BOOKS, PUBLICATIONS AND RESOURCES</t>
  </si>
  <si>
    <t xml:space="preserve">         641420: BANK CHARGES</t>
  </si>
  <si>
    <t>bank chgs</t>
  </si>
  <si>
    <t xml:space="preserve">         641440: CONSULTANCY FEES</t>
  </si>
  <si>
    <t xml:space="preserve">         641620: LEGAL SERVICES</t>
  </si>
  <si>
    <t>Legal Services</t>
  </si>
  <si>
    <t xml:space="preserve">         641640: PROFESSIONAL SERVICES - GENERAL</t>
  </si>
  <si>
    <t xml:space="preserve">         645040: STREET &amp; TRAFFIC MGT - OTHER</t>
  </si>
  <si>
    <t xml:space="preserve">         642020: ICT HARDWARE</t>
  </si>
  <si>
    <t xml:space="preserve">         642140: ICT MAINTENANCE AND SUPPORT</t>
  </si>
  <si>
    <t xml:space="preserve">         642620: MEMBERSHIP AND SUBSCRIPTIONS</t>
  </si>
  <si>
    <t xml:space="preserve">         641750: MISCELLANEOUS EXPENSES</t>
  </si>
  <si>
    <t>VAT</t>
  </si>
  <si>
    <t xml:space="preserve">         643040: SUPPLIES &amp; SERVICES RECHARGE</t>
  </si>
  <si>
    <t xml:space="preserve">         651780: PRIVATE CONTRACTORS PAYMENT - OTHER</t>
  </si>
  <si>
    <t>Enforcement conract costs</t>
  </si>
  <si>
    <t>other</t>
  </si>
  <si>
    <t xml:space="preserve">         671000: DEPRECIATION</t>
  </si>
  <si>
    <t xml:space="preserve">         671060: LOSS ON IMPAIRMENT OF ASSETS</t>
  </si>
  <si>
    <t xml:space="preserve">   60000B: TOTAL EXPENDITURE</t>
  </si>
  <si>
    <t>On Street</t>
  </si>
  <si>
    <t>Direct parking management expenditure</t>
  </si>
  <si>
    <t>%age split</t>
  </si>
  <si>
    <t>Enforcement contract costs</t>
  </si>
  <si>
    <t>Mgmt &amp; admin</t>
  </si>
  <si>
    <t xml:space="preserve">Employees + Bank Chgs+ Other Exp </t>
  </si>
  <si>
    <t>Utilities, rates, R&amp;M</t>
  </si>
  <si>
    <t>Premises sub total</t>
  </si>
  <si>
    <t>Legal fees</t>
  </si>
  <si>
    <t>Increase in BDP</t>
  </si>
  <si>
    <t>Control</t>
  </si>
  <si>
    <t>mgt&amp;adm</t>
  </si>
  <si>
    <t>£</t>
  </si>
  <si>
    <t>%</t>
  </si>
  <si>
    <t>running</t>
  </si>
  <si>
    <t>Corporate overheads</t>
  </si>
  <si>
    <t>Capital Investment</t>
  </si>
  <si>
    <t>CPZ Per Donna's spreadsheet or Nicky C -</t>
  </si>
  <si>
    <t>Total expenditure</t>
  </si>
  <si>
    <t>check</t>
  </si>
  <si>
    <t>Permit</t>
  </si>
  <si>
    <t>Surplus</t>
  </si>
  <si>
    <t>Available to support highways</t>
  </si>
  <si>
    <t>Movement between 2017/18 and 2018/19</t>
  </si>
  <si>
    <t>On street parking revenues (Pay and Display, Season Tickets and Permits)</t>
  </si>
  <si>
    <t>On street penalty charge notices (PCN's)</t>
  </si>
  <si>
    <t>Suspensions</t>
  </si>
  <si>
    <t xml:space="preserve">Off </t>
  </si>
  <si>
    <t>On</t>
  </si>
  <si>
    <t>Payments to NSL</t>
  </si>
  <si>
    <t>this row/column can be hidden depending on the required presentation</t>
  </si>
  <si>
    <t>Mgt Admin &amp; Corp overhead (£750k+£835k)</t>
  </si>
  <si>
    <t>Balances</t>
  </si>
  <si>
    <t>Actual</t>
  </si>
  <si>
    <t>YearTotal</t>
  </si>
  <si>
    <t>Prior Year Outturn</t>
  </si>
  <si>
    <t>Total Accounts</t>
  </si>
  <si>
    <t>Total Objectives</t>
  </si>
  <si>
    <t xml:space="preserve">      53000C: CUSTOMER &amp; CLIENT RECEIPTS</t>
  </si>
  <si>
    <t xml:space="preserve">      58000C: RECHARGES INCOME</t>
  </si>
  <si>
    <t xml:space="preserve">      61000C: EMPLOYEE EXPENSES</t>
  </si>
  <si>
    <t xml:space="preserve">      62000C: PREMISES RELATED EXPENDITURE</t>
  </si>
  <si>
    <t xml:space="preserve">      63000C: TRANSPORT RELATED EXPENDITURE</t>
  </si>
  <si>
    <t xml:space="preserve">      64000C: SUPPLIES AND SERVICES</t>
  </si>
  <si>
    <t xml:space="preserve">      65000C: THIRD PARTY PAYMENTS</t>
  </si>
  <si>
    <t xml:space="preserve">      67000C: DEPRECIATION AND IMPAIRMENT LOSSES</t>
  </si>
  <si>
    <t>60000A: TOTAL NET EXPENDITURE (I&amp;E)</t>
  </si>
  <si>
    <t>Ledger</t>
  </si>
  <si>
    <t>less</t>
  </si>
  <si>
    <t>Less Capital</t>
  </si>
  <si>
    <t>less Corporate Overhead</t>
  </si>
  <si>
    <t>( £9,920k less Staff Permit £75k, Fee&amp;Chgs non vat £9k &amp; Recharges £36k)</t>
  </si>
  <si>
    <t>Cap</t>
  </si>
  <si>
    <t xml:space="preserve">  excl Depn £11k</t>
  </si>
  <si>
    <t>PARKING ACCOUNT 2018/19</t>
  </si>
  <si>
    <t>Concessionary Fares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</si>
</sst>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3" formatCode="_-* #,##0.00_-;\-* #,##0.00_-;_-* &quot;-&quot;??_-;_-@_-"/>
    <numFmt numFmtId="164" formatCode="#,##0;[Red]\(#,##0\)"/>
    <numFmt numFmtId="165" formatCode="#,##0.00;[Red]\(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rgb="FF0070C0"/>
      <name val="Calibri"/>
      <family val="2"/>
    </font>
    <font>
      <sz val="10"/>
      <color theme="9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8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6" fontId="0" fillId="0" borderId="0" xfId="0" applyNumberFormat="1"/>
    <xf numFmtId="0" fontId="0" fillId="0" borderId="0" xfId="0" applyAlignment="1">
      <alignment wrapText="1"/>
    </xf>
    <xf numFmtId="6" fontId="1" fillId="0" borderId="1" xfId="0" applyNumberFormat="1" applyFont="1" applyBorder="1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7" xfId="0" applyFill="1" applyBorder="1"/>
    <xf numFmtId="0" fontId="1" fillId="0" borderId="7" xfId="0" applyFont="1" applyBorder="1"/>
    <xf numFmtId="2" fontId="0" fillId="0" borderId="7" xfId="0" applyNumberFormat="1" applyBorder="1"/>
    <xf numFmtId="2" fontId="0" fillId="2" borderId="7" xfId="0" applyNumberFormat="1" applyFill="1" applyBorder="1"/>
    <xf numFmtId="0" fontId="1" fillId="0" borderId="7" xfId="0" applyFont="1" applyBorder="1" applyAlignment="1">
      <alignment horizontal="right"/>
    </xf>
    <xf numFmtId="2" fontId="0" fillId="0" borderId="10" xfId="0" applyNumberFormat="1" applyBorder="1"/>
    <xf numFmtId="2" fontId="1" fillId="2" borderId="7" xfId="0" applyNumberFormat="1" applyFont="1" applyFill="1" applyBorder="1"/>
    <xf numFmtId="0" fontId="0" fillId="0" borderId="0" xfId="0" applyBorder="1"/>
    <xf numFmtId="0" fontId="0" fillId="3" borderId="0" xfId="0" applyFill="1"/>
    <xf numFmtId="6" fontId="0" fillId="3" borderId="0" xfId="0" applyNumberForma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43" fontId="0" fillId="0" borderId="0" xfId="1" applyFont="1"/>
    <xf numFmtId="164" fontId="4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4" fillId="2" borderId="0" xfId="0" applyNumberFormat="1" applyFont="1" applyFill="1" applyAlignment="1">
      <alignment horizontal="right" wrapText="1"/>
    </xf>
    <xf numFmtId="164" fontId="4" fillId="0" borderId="0" xfId="0" applyNumberFormat="1" applyFont="1" applyAlignment="1">
      <alignment horizontal="right" vertical="center"/>
    </xf>
    <xf numFmtId="165" fontId="0" fillId="0" borderId="0" xfId="1" applyNumberFormat="1" applyFont="1"/>
    <xf numFmtId="165" fontId="0" fillId="0" borderId="0" xfId="1" applyNumberFormat="1" applyFont="1" applyBorder="1"/>
    <xf numFmtId="165" fontId="0" fillId="0" borderId="2" xfId="1" applyNumberFormat="1" applyFont="1" applyBorder="1"/>
    <xf numFmtId="165" fontId="0" fillId="0" borderId="7" xfId="0" applyNumberFormat="1" applyBorder="1"/>
    <xf numFmtId="165" fontId="1" fillId="0" borderId="7" xfId="0" applyNumberFormat="1" applyFont="1" applyBorder="1" applyAlignment="1">
      <alignment horizontal="right"/>
    </xf>
    <xf numFmtId="165" fontId="1" fillId="2" borderId="7" xfId="0" applyNumberFormat="1" applyFont="1" applyFill="1" applyBorder="1"/>
    <xf numFmtId="165" fontId="0" fillId="2" borderId="7" xfId="0" applyNumberFormat="1" applyFill="1" applyBorder="1"/>
    <xf numFmtId="164" fontId="0" fillId="0" borderId="7" xfId="0" applyNumberFormat="1" applyBorder="1"/>
    <xf numFmtId="164" fontId="1" fillId="2" borderId="7" xfId="0" applyNumberFormat="1" applyFont="1" applyFill="1" applyBorder="1"/>
    <xf numFmtId="164" fontId="0" fillId="3" borderId="0" xfId="0" applyNumberFormat="1" applyFill="1"/>
    <xf numFmtId="164" fontId="0" fillId="0" borderId="0" xfId="0" applyNumberFormat="1" applyFill="1"/>
    <xf numFmtId="164" fontId="0" fillId="0" borderId="0" xfId="0" applyNumberFormat="1"/>
    <xf numFmtId="164" fontId="0" fillId="3" borderId="2" xfId="0" applyNumberFormat="1" applyFill="1" applyBorder="1"/>
    <xf numFmtId="164" fontId="0" fillId="0" borderId="2" xfId="0" applyNumberFormat="1" applyBorder="1"/>
    <xf numFmtId="164" fontId="0" fillId="3" borderId="12" xfId="0" applyNumberFormat="1" applyFill="1" applyBorder="1"/>
    <xf numFmtId="164" fontId="0" fillId="0" borderId="12" xfId="0" applyNumberFormat="1" applyBorder="1"/>
    <xf numFmtId="165" fontId="0" fillId="0" borderId="10" xfId="0" applyNumberFormat="1" applyBorder="1"/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84" zoomScaleNormal="84" workbookViewId="0">
      <pane xSplit="4" ySplit="3" topLeftCell="E10" activePane="bottomRight" state="frozen"/>
      <selection pane="topRight" activeCell="E1" sqref="E1"/>
      <selection pane="bottomLeft" activeCell="A4" sqref="A4"/>
      <selection pane="bottomRight" activeCell="A37" sqref="A37"/>
    </sheetView>
  </sheetViews>
  <sheetFormatPr defaultRowHeight="15" x14ac:dyDescent="0.25"/>
  <cols>
    <col min="1" max="1" width="73.140625" customWidth="1"/>
    <col min="2" max="2" width="88.28515625" hidden="1" customWidth="1"/>
    <col min="4" max="4" width="9.140625" style="1"/>
    <col min="5" max="5" width="9.140625" style="24"/>
    <col min="7" max="7" width="10.7109375" bestFit="1" customWidth="1"/>
    <col min="8" max="8" width="9.140625" customWidth="1"/>
    <col min="9" max="9" width="15.140625" customWidth="1"/>
    <col min="10" max="10" width="16.5703125" bestFit="1" customWidth="1"/>
  </cols>
  <sheetData>
    <row r="1" spans="1:11" x14ac:dyDescent="0.25">
      <c r="A1" s="2" t="s">
        <v>153</v>
      </c>
      <c r="B1" s="1"/>
      <c r="F1" t="s">
        <v>24</v>
      </c>
    </row>
    <row r="3" spans="1:11" x14ac:dyDescent="0.25">
      <c r="F3" t="s">
        <v>126</v>
      </c>
      <c r="G3" t="s">
        <v>127</v>
      </c>
      <c r="H3" t="s">
        <v>37</v>
      </c>
    </row>
    <row r="4" spans="1:11" x14ac:dyDescent="0.25">
      <c r="A4" s="2" t="s">
        <v>0</v>
      </c>
      <c r="B4" s="1"/>
    </row>
    <row r="5" spans="1:11" x14ac:dyDescent="0.25">
      <c r="E5" s="24" t="s">
        <v>41</v>
      </c>
      <c r="F5" t="s">
        <v>41</v>
      </c>
      <c r="G5" t="s">
        <v>41</v>
      </c>
      <c r="H5" t="s">
        <v>41</v>
      </c>
    </row>
    <row r="6" spans="1:11" x14ac:dyDescent="0.25">
      <c r="A6" s="1" t="s">
        <v>1</v>
      </c>
      <c r="B6" s="3">
        <v>1008354</v>
      </c>
      <c r="E6" s="43">
        <v>-1151.345</v>
      </c>
      <c r="F6" s="44">
        <f>-679.325-472.02</f>
        <v>-1151.345</v>
      </c>
      <c r="G6" s="45"/>
      <c r="H6" s="45">
        <f>SUM(F6:G6)</f>
        <v>-1151.345</v>
      </c>
    </row>
    <row r="7" spans="1:11" x14ac:dyDescent="0.25">
      <c r="A7" s="1" t="s">
        <v>2</v>
      </c>
      <c r="B7" s="3">
        <v>72207</v>
      </c>
      <c r="E7" s="43">
        <v>-480.39</v>
      </c>
      <c r="F7" s="45">
        <v>-480.39</v>
      </c>
      <c r="G7" s="45"/>
      <c r="H7" s="45">
        <f>SUM(F7:G7)</f>
        <v>-480.39</v>
      </c>
    </row>
    <row r="8" spans="1:11" s="1" customFormat="1" x14ac:dyDescent="0.25">
      <c r="A8" s="1" t="s">
        <v>123</v>
      </c>
      <c r="B8" s="3"/>
      <c r="E8" s="43">
        <v>-3638</v>
      </c>
      <c r="F8" s="45"/>
      <c r="G8" s="45">
        <v>-3638</v>
      </c>
      <c r="H8" s="45">
        <f t="shared" ref="H8:H13" si="0">SUM(F8:G8)</f>
        <v>-3638</v>
      </c>
    </row>
    <row r="9" spans="1:11" s="1" customFormat="1" x14ac:dyDescent="0.25">
      <c r="A9" s="1" t="s">
        <v>124</v>
      </c>
      <c r="B9" s="3"/>
      <c r="E9" s="43">
        <v>-4323.49</v>
      </c>
      <c r="F9" s="45"/>
      <c r="G9" s="45">
        <v>-4323.49</v>
      </c>
      <c r="H9" s="45">
        <f t="shared" si="0"/>
        <v>-4323.49</v>
      </c>
    </row>
    <row r="10" spans="1:11" s="1" customFormat="1" x14ac:dyDescent="0.25">
      <c r="A10" s="1" t="s">
        <v>125</v>
      </c>
      <c r="B10" s="3"/>
      <c r="E10" s="43">
        <v>-208</v>
      </c>
      <c r="F10" s="45">
        <v>-208</v>
      </c>
      <c r="G10" s="45"/>
      <c r="H10" s="45">
        <f t="shared" si="0"/>
        <v>-208</v>
      </c>
    </row>
    <row r="11" spans="1:11" x14ac:dyDescent="0.25">
      <c r="A11" s="1" t="s">
        <v>3</v>
      </c>
      <c r="B11" s="3">
        <v>10208</v>
      </c>
      <c r="E11" s="43">
        <v>0</v>
      </c>
      <c r="F11" s="45">
        <v>0</v>
      </c>
      <c r="G11" s="45"/>
      <c r="H11" s="45">
        <f t="shared" si="0"/>
        <v>0</v>
      </c>
    </row>
    <row r="12" spans="1:11" x14ac:dyDescent="0.25">
      <c r="A12" s="1" t="s">
        <v>4</v>
      </c>
      <c r="B12" s="3">
        <v>19074</v>
      </c>
      <c r="E12" s="43">
        <v>0</v>
      </c>
      <c r="F12" s="45">
        <v>0</v>
      </c>
      <c r="G12" s="45"/>
      <c r="H12" s="45">
        <f t="shared" si="0"/>
        <v>0</v>
      </c>
    </row>
    <row r="13" spans="1:11" x14ac:dyDescent="0.25">
      <c r="A13" s="1"/>
      <c r="B13" s="3"/>
      <c r="E13" s="43">
        <v>0</v>
      </c>
      <c r="F13" s="45"/>
      <c r="G13" s="45"/>
      <c r="H13" s="45">
        <f t="shared" si="0"/>
        <v>0</v>
      </c>
    </row>
    <row r="14" spans="1:11" ht="15.75" thickBot="1" x14ac:dyDescent="0.3">
      <c r="A14" s="6" t="s">
        <v>5</v>
      </c>
      <c r="B14" s="5">
        <v>1109843</v>
      </c>
      <c r="E14" s="46">
        <f>SUM(E6:E13)</f>
        <v>-9801.2250000000004</v>
      </c>
      <c r="F14" s="47">
        <f>SUM(F6:F13)</f>
        <v>-1839.7350000000001</v>
      </c>
      <c r="G14" s="47">
        <f>SUM(G6:G13)</f>
        <v>-7961.49</v>
      </c>
      <c r="H14" s="47">
        <f>SUM(F14:G14)</f>
        <v>-9801.2250000000004</v>
      </c>
      <c r="J14">
        <f>1151.28+3637.8+4803.88+207.82</f>
        <v>9800.7799999999988</v>
      </c>
      <c r="K14" t="s">
        <v>150</v>
      </c>
    </row>
    <row r="15" spans="1:11" ht="15.75" thickTop="1" x14ac:dyDescent="0.25">
      <c r="A15" s="1"/>
      <c r="B15" s="3"/>
    </row>
    <row r="16" spans="1:11" x14ac:dyDescent="0.25">
      <c r="A16" s="2" t="s">
        <v>6</v>
      </c>
      <c r="B16" s="3"/>
    </row>
    <row r="17" spans="1:12" x14ac:dyDescent="0.25">
      <c r="A17" s="24"/>
      <c r="B17" s="25"/>
      <c r="C17" s="24"/>
      <c r="D17" s="24"/>
      <c r="F17" s="24">
        <v>0.1</v>
      </c>
      <c r="G17" s="24">
        <v>0.9</v>
      </c>
      <c r="H17" s="24">
        <f t="shared" ref="H17:H22" si="1">SUM(F17:G17)</f>
        <v>1</v>
      </c>
      <c r="I17" s="24"/>
      <c r="J17" s="24" t="s">
        <v>129</v>
      </c>
      <c r="K17" s="24"/>
      <c r="L17" s="24"/>
    </row>
    <row r="18" spans="1:12" s="1" customFormat="1" x14ac:dyDescent="0.25">
      <c r="A18" s="1" t="s">
        <v>7</v>
      </c>
      <c r="B18" s="3"/>
      <c r="E18" s="24"/>
    </row>
    <row r="19" spans="1:12" x14ac:dyDescent="0.25">
      <c r="A19" s="1" t="s">
        <v>128</v>
      </c>
      <c r="B19" s="3">
        <v>150036</v>
      </c>
      <c r="E19" s="43">
        <v>2564.6999999999998</v>
      </c>
      <c r="F19" s="45">
        <f>+E19*$F$17</f>
        <v>256.46999999999997</v>
      </c>
      <c r="G19" s="45">
        <f>+E19*$G$17</f>
        <v>2308.23</v>
      </c>
      <c r="H19" s="45">
        <f t="shared" si="1"/>
        <v>2564.6999999999998</v>
      </c>
      <c r="J19" t="s">
        <v>27</v>
      </c>
    </row>
    <row r="20" spans="1:12" x14ac:dyDescent="0.25">
      <c r="A20" s="1" t="s">
        <v>8</v>
      </c>
      <c r="B20" s="3">
        <v>146383</v>
      </c>
      <c r="E20" s="43">
        <v>238.2</v>
      </c>
      <c r="F20" s="45">
        <f t="shared" ref="F20:F22" si="2">+E20*$F$17</f>
        <v>23.82</v>
      </c>
      <c r="G20" s="45">
        <f t="shared" ref="G20:G22" si="3">+E20*$G$17</f>
        <v>214.38</v>
      </c>
      <c r="H20" s="45">
        <f t="shared" si="1"/>
        <v>238.2</v>
      </c>
      <c r="J20" t="s">
        <v>8</v>
      </c>
    </row>
    <row r="21" spans="1:12" x14ac:dyDescent="0.25">
      <c r="A21" s="1" t="s">
        <v>9</v>
      </c>
      <c r="B21" s="3">
        <v>101762</v>
      </c>
      <c r="E21" s="43">
        <f>98.7+145.6</f>
        <v>244.3</v>
      </c>
      <c r="F21" s="45">
        <f t="shared" si="2"/>
        <v>24.430000000000003</v>
      </c>
      <c r="G21" s="45">
        <f t="shared" si="3"/>
        <v>219.87</v>
      </c>
      <c r="H21" s="45">
        <f t="shared" si="1"/>
        <v>244.3</v>
      </c>
      <c r="J21" t="s">
        <v>28</v>
      </c>
    </row>
    <row r="22" spans="1:12" x14ac:dyDescent="0.25">
      <c r="A22" s="1" t="s">
        <v>10</v>
      </c>
      <c r="B22" s="3">
        <v>37770</v>
      </c>
      <c r="E22" s="48">
        <f>835</f>
        <v>835</v>
      </c>
      <c r="F22" s="49">
        <f t="shared" si="2"/>
        <v>83.5</v>
      </c>
      <c r="G22" s="49">
        <f t="shared" si="3"/>
        <v>751.5</v>
      </c>
      <c r="H22" s="49">
        <f t="shared" si="1"/>
        <v>835</v>
      </c>
      <c r="J22" t="s">
        <v>130</v>
      </c>
    </row>
    <row r="23" spans="1:12" s="1" customFormat="1" x14ac:dyDescent="0.25">
      <c r="B23" s="3"/>
      <c r="E23" s="43">
        <f t="shared" ref="E23:H23" si="4">SUM(E19:E22)</f>
        <v>3882.2</v>
      </c>
      <c r="F23" s="45">
        <f t="shared" si="4"/>
        <v>388.21999999999997</v>
      </c>
      <c r="G23" s="45">
        <f t="shared" si="4"/>
        <v>3493.98</v>
      </c>
      <c r="H23" s="45">
        <f t="shared" si="4"/>
        <v>3882.2</v>
      </c>
    </row>
    <row r="24" spans="1:12" s="1" customFormat="1" x14ac:dyDescent="0.25">
      <c r="B24" s="3"/>
      <c r="E24" s="43"/>
      <c r="F24" s="45"/>
      <c r="G24" s="45"/>
      <c r="H24" s="45"/>
    </row>
    <row r="25" spans="1:12" s="1" customFormat="1" x14ac:dyDescent="0.25">
      <c r="A25" s="1" t="s">
        <v>114</v>
      </c>
      <c r="B25" s="3"/>
      <c r="E25" s="43">
        <v>750</v>
      </c>
      <c r="F25" s="45"/>
      <c r="G25" s="45">
        <v>750</v>
      </c>
      <c r="H25" s="45">
        <f>SUM(F25:G25)</f>
        <v>750</v>
      </c>
    </row>
    <row r="26" spans="1:12" s="1" customFormat="1" x14ac:dyDescent="0.25">
      <c r="A26" s="1" t="s">
        <v>115</v>
      </c>
      <c r="B26" s="3"/>
      <c r="E26" s="43">
        <f>255</f>
        <v>255</v>
      </c>
      <c r="F26" s="45">
        <v>0</v>
      </c>
      <c r="G26" s="45">
        <v>255</v>
      </c>
      <c r="H26" s="45">
        <f>SUM(F26:G26)</f>
        <v>255</v>
      </c>
      <c r="I26"/>
      <c r="J26" t="s">
        <v>151</v>
      </c>
      <c r="K26"/>
    </row>
    <row r="27" spans="1:12" s="1" customFormat="1" x14ac:dyDescent="0.25">
      <c r="B27" s="3"/>
      <c r="E27" s="43"/>
      <c r="F27" s="45"/>
      <c r="G27" s="45"/>
      <c r="H27" s="45"/>
    </row>
    <row r="28" spans="1:12" x14ac:dyDescent="0.25">
      <c r="A28" s="1" t="s">
        <v>11</v>
      </c>
      <c r="B28" s="3">
        <v>102836</v>
      </c>
      <c r="E28" s="43"/>
      <c r="F28" s="45"/>
      <c r="G28" s="45"/>
      <c r="H28" s="45"/>
      <c r="J28" t="s">
        <v>152</v>
      </c>
    </row>
    <row r="29" spans="1:12" x14ac:dyDescent="0.25">
      <c r="A29" s="1"/>
      <c r="B29" s="3"/>
      <c r="E29" s="43"/>
      <c r="F29" s="45"/>
      <c r="G29" s="45"/>
      <c r="H29" s="45"/>
    </row>
    <row r="30" spans="1:12" ht="15.75" thickBot="1" x14ac:dyDescent="0.3">
      <c r="A30" s="6" t="s">
        <v>12</v>
      </c>
      <c r="B30" s="5">
        <v>538787</v>
      </c>
      <c r="D30" s="1" t="s">
        <v>25</v>
      </c>
      <c r="E30" s="46">
        <f>SUM(E23:E29)</f>
        <v>4887.2</v>
      </c>
      <c r="F30" s="47">
        <f t="shared" ref="F30:G30" si="5">SUM(F23:F29)</f>
        <v>388.21999999999997</v>
      </c>
      <c r="G30" s="47">
        <f t="shared" si="5"/>
        <v>4498.9799999999996</v>
      </c>
      <c r="H30" s="47">
        <f>SUM(H23:H29)</f>
        <v>4887.2</v>
      </c>
    </row>
    <row r="31" spans="1:12" ht="15.75" thickTop="1" x14ac:dyDescent="0.25">
      <c r="A31" s="1"/>
      <c r="B31" s="1"/>
      <c r="E31" s="43"/>
      <c r="F31" s="45"/>
      <c r="G31" s="45"/>
      <c r="H31" s="45"/>
    </row>
    <row r="32" spans="1:12" ht="15.75" thickBot="1" x14ac:dyDescent="0.3">
      <c r="A32" s="6" t="s">
        <v>13</v>
      </c>
      <c r="B32" s="5">
        <v>571056</v>
      </c>
      <c r="D32" s="1" t="s">
        <v>25</v>
      </c>
      <c r="E32" s="43">
        <f>+E14+E30</f>
        <v>-4914.0250000000005</v>
      </c>
      <c r="F32" s="43">
        <f>+F14+F30</f>
        <v>-1451.5150000000001</v>
      </c>
      <c r="G32" s="45">
        <f>+G14+G30</f>
        <v>-3462.51</v>
      </c>
      <c r="H32" s="45"/>
    </row>
    <row r="33" spans="1:8" ht="15.75" thickTop="1" x14ac:dyDescent="0.25">
      <c r="A33" s="1"/>
      <c r="B33" s="1"/>
    </row>
    <row r="34" spans="1:8" ht="64.5" customHeight="1" x14ac:dyDescent="0.25">
      <c r="A34" s="4" t="s">
        <v>14</v>
      </c>
      <c r="B34" s="1"/>
    </row>
    <row r="35" spans="1:8" x14ac:dyDescent="0.25">
      <c r="E35" s="43"/>
      <c r="F35" s="45"/>
      <c r="G35" s="45"/>
      <c r="H35" s="45"/>
    </row>
    <row r="36" spans="1:8" x14ac:dyDescent="0.25">
      <c r="A36" t="s">
        <v>154</v>
      </c>
      <c r="B36" s="3">
        <v>8550</v>
      </c>
      <c r="E36" s="43"/>
      <c r="F36" s="45"/>
      <c r="G36" s="45">
        <f>G32</f>
        <v>-3462.51</v>
      </c>
      <c r="H36" s="45"/>
    </row>
    <row r="37" spans="1:8" x14ac:dyDescent="0.25">
      <c r="E37" s="43"/>
      <c r="F37" s="45"/>
      <c r="G37" s="45"/>
      <c r="H37" s="45"/>
    </row>
    <row r="38" spans="1:8" ht="15.75" thickBot="1" x14ac:dyDescent="0.3">
      <c r="A38" s="6" t="s">
        <v>23</v>
      </c>
      <c r="B38" s="5">
        <v>3652276</v>
      </c>
      <c r="E38" s="43"/>
      <c r="F38" s="45"/>
      <c r="G38" s="51">
        <f>SUM(G36:G37)</f>
        <v>-3462.51</v>
      </c>
      <c r="H38" s="45"/>
    </row>
    <row r="39" spans="1:8" ht="15.75" thickTop="1" x14ac:dyDescent="0.25">
      <c r="A39" s="1"/>
      <c r="B39" s="1"/>
      <c r="E39" s="43"/>
      <c r="F39" s="45"/>
      <c r="G39" s="45"/>
      <c r="H39" s="45"/>
    </row>
    <row r="49" spans="1:1" x14ac:dyDescent="0.25">
      <c r="A49" s="1" t="s">
        <v>15</v>
      </c>
    </row>
    <row r="50" spans="1:1" x14ac:dyDescent="0.25">
      <c r="A50" s="1" t="s">
        <v>16</v>
      </c>
    </row>
    <row r="51" spans="1:1" x14ac:dyDescent="0.25">
      <c r="A51" s="1" t="s">
        <v>17</v>
      </c>
    </row>
    <row r="52" spans="1:1" x14ac:dyDescent="0.25">
      <c r="A52" s="1" t="s">
        <v>18</v>
      </c>
    </row>
    <row r="53" spans="1:1" x14ac:dyDescent="0.25">
      <c r="A53" s="1" t="s">
        <v>19</v>
      </c>
    </row>
    <row r="54" spans="1:1" x14ac:dyDescent="0.25">
      <c r="A54" s="1" t="s">
        <v>20</v>
      </c>
    </row>
    <row r="55" spans="1:1" x14ac:dyDescent="0.25">
      <c r="A55" s="1" t="s">
        <v>21</v>
      </c>
    </row>
    <row r="56" spans="1:1" x14ac:dyDescent="0.25">
      <c r="A56" s="1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zoomScale="69" zoomScaleNormal="69" workbookViewId="0">
      <pane xSplit="1" ySplit="4" topLeftCell="B95" activePane="bottomRight" state="frozen"/>
      <selection pane="topRight" activeCell="B1" sqref="B1"/>
      <selection pane="bottomLeft" activeCell="A5" sqref="A5"/>
      <selection pane="bottomRight" activeCell="D124" sqref="D124"/>
    </sheetView>
  </sheetViews>
  <sheetFormatPr defaultColWidth="9.140625" defaultRowHeight="15" x14ac:dyDescent="0.25"/>
  <cols>
    <col min="1" max="1" width="60.5703125" style="1" bestFit="1" customWidth="1"/>
    <col min="2" max="2" width="10.28515625" style="1" customWidth="1"/>
    <col min="3" max="3" width="19.85546875" style="1" customWidth="1"/>
    <col min="4" max="4" width="17.42578125" style="1" customWidth="1"/>
    <col min="5" max="5" width="20.28515625" style="1" customWidth="1"/>
    <col min="6" max="6" width="17.42578125" style="1" customWidth="1"/>
    <col min="7" max="7" width="18" style="1" customWidth="1"/>
    <col min="8" max="9" width="12" style="1" customWidth="1"/>
    <col min="10" max="10" width="11.28515625" style="1" bestFit="1" customWidth="1"/>
    <col min="11" max="11" width="9.42578125" style="1" bestFit="1" customWidth="1"/>
    <col min="12" max="12" width="11.28515625" style="1" bestFit="1" customWidth="1"/>
    <col min="13" max="13" width="11.5703125" style="1" customWidth="1"/>
    <col min="14" max="16384" width="9.140625" style="1"/>
  </cols>
  <sheetData>
    <row r="1" spans="1:17" x14ac:dyDescent="0.25">
      <c r="A1" s="7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x14ac:dyDescent="0.25">
      <c r="A3" s="10" t="s">
        <v>30</v>
      </c>
      <c r="B3" s="11" t="s">
        <v>31</v>
      </c>
      <c r="C3" s="11"/>
      <c r="D3" s="11"/>
      <c r="E3" s="11"/>
      <c r="F3" s="11"/>
      <c r="G3" s="20" t="s">
        <v>32</v>
      </c>
      <c r="H3" s="11" t="s">
        <v>33</v>
      </c>
      <c r="I3" s="11" t="s">
        <v>34</v>
      </c>
      <c r="J3" s="11" t="s">
        <v>35</v>
      </c>
      <c r="K3" s="11" t="s">
        <v>36</v>
      </c>
      <c r="L3" s="11" t="s">
        <v>37</v>
      </c>
      <c r="M3" s="11"/>
      <c r="N3" s="11"/>
      <c r="O3" s="11"/>
      <c r="P3" s="11"/>
      <c r="Q3" s="12"/>
    </row>
    <row r="4" spans="1:17" x14ac:dyDescent="0.25">
      <c r="A4" s="10"/>
      <c r="B4" s="11"/>
      <c r="C4" s="11" t="s">
        <v>38</v>
      </c>
      <c r="D4" s="11" t="s">
        <v>39</v>
      </c>
      <c r="E4" s="11" t="s">
        <v>40</v>
      </c>
      <c r="F4" s="11"/>
      <c r="G4" s="20"/>
      <c r="H4" s="11" t="s">
        <v>41</v>
      </c>
      <c r="I4" s="11" t="s">
        <v>41</v>
      </c>
      <c r="J4" s="11" t="s">
        <v>41</v>
      </c>
      <c r="K4" s="11" t="s">
        <v>41</v>
      </c>
      <c r="L4" s="11" t="s">
        <v>41</v>
      </c>
      <c r="M4" s="11"/>
      <c r="N4" s="11"/>
      <c r="O4" s="11"/>
      <c r="P4" s="11"/>
      <c r="Q4" s="12"/>
    </row>
    <row r="5" spans="1:17" x14ac:dyDescent="0.25">
      <c r="A5" s="10" t="s">
        <v>42</v>
      </c>
      <c r="B5" s="11"/>
      <c r="C5" s="11">
        <v>0</v>
      </c>
      <c r="D5" s="11"/>
      <c r="E5" s="11"/>
      <c r="F5" s="11">
        <v>0</v>
      </c>
      <c r="G5" s="20"/>
      <c r="H5" s="11"/>
      <c r="I5" s="11"/>
      <c r="J5" s="11"/>
      <c r="K5" s="11">
        <v>0</v>
      </c>
      <c r="L5" s="11">
        <v>0</v>
      </c>
      <c r="M5" s="11"/>
      <c r="N5" s="11"/>
      <c r="O5" s="11"/>
      <c r="P5" s="11"/>
      <c r="Q5" s="12"/>
    </row>
    <row r="6" spans="1:17" x14ac:dyDescent="0.25">
      <c r="A6" s="10" t="s">
        <v>43</v>
      </c>
      <c r="B6" s="11"/>
      <c r="C6" s="37">
        <v>-2585495.4600000004</v>
      </c>
      <c r="D6" s="37">
        <v>1434215.44</v>
      </c>
      <c r="E6" s="37">
        <v>-1151280.0200000005</v>
      </c>
      <c r="F6" s="37">
        <v>-1151.2800200000004</v>
      </c>
      <c r="G6" s="38"/>
      <c r="H6" s="37">
        <f>F6*N6</f>
        <v>-679.25521180000021</v>
      </c>
      <c r="I6" s="37">
        <f>+F6-H6</f>
        <v>-472.02480820000017</v>
      </c>
      <c r="J6" s="37"/>
      <c r="K6" s="37"/>
      <c r="L6" s="37">
        <v>-1151.2800200000004</v>
      </c>
      <c r="M6" s="11"/>
      <c r="N6" s="11">
        <v>0.59</v>
      </c>
      <c r="O6" s="11">
        <v>59.413095981657136</v>
      </c>
      <c r="P6" s="11"/>
      <c r="Q6" s="12"/>
    </row>
    <row r="7" spans="1:17" x14ac:dyDescent="0.25">
      <c r="A7" s="10" t="s">
        <v>44</v>
      </c>
      <c r="B7" s="11"/>
      <c r="C7" s="37">
        <v>-2360173.5400000005</v>
      </c>
      <c r="D7" s="37">
        <v>-1277624.1399999999</v>
      </c>
      <c r="E7" s="37">
        <v>-3637797.6800000006</v>
      </c>
      <c r="F7" s="37">
        <v>-3637.7976800000006</v>
      </c>
      <c r="G7" s="38"/>
      <c r="H7" s="37">
        <f>+F7*N7</f>
        <v>-1782.5208632000003</v>
      </c>
      <c r="I7" s="37">
        <f>+F7-H7</f>
        <v>-1855.2768168000002</v>
      </c>
      <c r="J7" s="37"/>
      <c r="K7" s="37"/>
      <c r="L7" s="37">
        <v>-3637.7976800000006</v>
      </c>
      <c r="M7" s="11"/>
      <c r="N7" s="11">
        <v>0.49</v>
      </c>
      <c r="O7" s="11">
        <v>48.885714281944345</v>
      </c>
      <c r="P7" s="11"/>
      <c r="Q7" s="12"/>
    </row>
    <row r="8" spans="1:17" x14ac:dyDescent="0.25">
      <c r="A8" s="10" t="s">
        <v>45</v>
      </c>
      <c r="B8" s="11"/>
      <c r="C8" s="37">
        <v>-4647286.1899999995</v>
      </c>
      <c r="D8" s="37">
        <v>-156591.29999999999</v>
      </c>
      <c r="E8" s="37">
        <v>-4803877.4899999993</v>
      </c>
      <c r="F8" s="37">
        <v>-4803.8774899999989</v>
      </c>
      <c r="G8" s="38"/>
      <c r="H8" s="37"/>
      <c r="I8" s="37"/>
      <c r="J8" s="37">
        <v>-4803.8774899999989</v>
      </c>
      <c r="K8" s="37"/>
      <c r="L8" s="37">
        <v>-4803.8774899999989</v>
      </c>
      <c r="M8" s="11"/>
      <c r="N8" s="11"/>
      <c r="O8" s="11"/>
      <c r="P8" s="11"/>
      <c r="Q8" s="12"/>
    </row>
    <row r="9" spans="1:17" x14ac:dyDescent="0.25">
      <c r="A9" s="10" t="s">
        <v>46</v>
      </c>
      <c r="B9" s="11"/>
      <c r="C9" s="37">
        <v>-74786.67</v>
      </c>
      <c r="D9" s="37"/>
      <c r="E9" s="37">
        <v>-74786.67</v>
      </c>
      <c r="F9" s="37">
        <v>-74.786670000000001</v>
      </c>
      <c r="G9" s="38"/>
      <c r="H9" s="37"/>
      <c r="I9" s="37"/>
      <c r="J9" s="37"/>
      <c r="K9" s="37">
        <v>-74.786670000000001</v>
      </c>
      <c r="L9" s="37">
        <v>-74.786670000000001</v>
      </c>
      <c r="M9" s="11"/>
      <c r="N9" s="11"/>
      <c r="O9" s="11"/>
      <c r="P9" s="11"/>
      <c r="Q9" s="12"/>
    </row>
    <row r="10" spans="1:17" x14ac:dyDescent="0.25">
      <c r="A10" s="10" t="s">
        <v>47</v>
      </c>
      <c r="B10" s="11"/>
      <c r="C10" s="37">
        <v>0</v>
      </c>
      <c r="D10" s="37"/>
      <c r="E10" s="37">
        <v>0</v>
      </c>
      <c r="F10" s="37">
        <v>0</v>
      </c>
      <c r="G10" s="38"/>
      <c r="H10" s="37"/>
      <c r="I10" s="37"/>
      <c r="J10" s="37"/>
      <c r="K10" s="37">
        <v>0</v>
      </c>
      <c r="L10" s="37">
        <v>0</v>
      </c>
      <c r="M10" s="11"/>
      <c r="N10" s="11"/>
      <c r="O10" s="11"/>
      <c r="P10" s="11"/>
      <c r="Q10" s="12"/>
    </row>
    <row r="11" spans="1:17" x14ac:dyDescent="0.25">
      <c r="A11" s="10" t="s">
        <v>48</v>
      </c>
      <c r="B11" s="11"/>
      <c r="C11" s="37">
        <v>-8640</v>
      </c>
      <c r="D11" s="37"/>
      <c r="E11" s="37">
        <v>-8640</v>
      </c>
      <c r="F11" s="37">
        <v>-8.64</v>
      </c>
      <c r="G11" s="38"/>
      <c r="H11" s="37"/>
      <c r="I11" s="37"/>
      <c r="J11" s="37"/>
      <c r="K11" s="37">
        <v>-8.64</v>
      </c>
      <c r="L11" s="37">
        <v>-8.64</v>
      </c>
      <c r="M11" s="11"/>
      <c r="N11" s="11"/>
      <c r="O11" s="11"/>
      <c r="P11" s="11"/>
      <c r="Q11" s="12"/>
    </row>
    <row r="12" spans="1:17" x14ac:dyDescent="0.25">
      <c r="A12" s="10" t="s">
        <v>49</v>
      </c>
      <c r="B12" s="11"/>
      <c r="C12" s="37">
        <v>-207820.10000000003</v>
      </c>
      <c r="D12" s="37"/>
      <c r="E12" s="37">
        <v>-207820.10000000003</v>
      </c>
      <c r="F12" s="37">
        <v>-207.82010000000002</v>
      </c>
      <c r="G12" s="38"/>
      <c r="H12" s="37"/>
      <c r="I12" s="37"/>
      <c r="J12" s="37"/>
      <c r="K12" s="37">
        <v>-207.82010000000002</v>
      </c>
      <c r="L12" s="37">
        <v>-207.82010000000002</v>
      </c>
      <c r="M12" s="11"/>
      <c r="N12" s="11"/>
      <c r="O12" s="11"/>
      <c r="P12" s="11"/>
      <c r="Q12" s="12"/>
    </row>
    <row r="13" spans="1:17" x14ac:dyDescent="0.25">
      <c r="A13" s="10" t="s">
        <v>50</v>
      </c>
      <c r="B13" s="11"/>
      <c r="C13" s="37">
        <v>-36150.009999999995</v>
      </c>
      <c r="D13" s="37"/>
      <c r="E13" s="37">
        <v>-36150.009999999995</v>
      </c>
      <c r="F13" s="37">
        <v>-36.150009999999995</v>
      </c>
      <c r="G13" s="38"/>
      <c r="H13" s="37"/>
      <c r="I13" s="37"/>
      <c r="J13" s="37"/>
      <c r="K13" s="37">
        <v>-36.150009999999995</v>
      </c>
      <c r="L13" s="37">
        <v>-36.150009999999995</v>
      </c>
      <c r="M13" s="11"/>
      <c r="N13" s="11"/>
      <c r="O13" s="11"/>
      <c r="P13" s="11"/>
      <c r="Q13" s="12"/>
    </row>
    <row r="14" spans="1:17" x14ac:dyDescent="0.25">
      <c r="A14" s="10"/>
      <c r="B14" s="11"/>
      <c r="C14" s="37"/>
      <c r="D14" s="37"/>
      <c r="E14" s="37">
        <v>0</v>
      </c>
      <c r="F14" s="37"/>
      <c r="G14" s="38"/>
      <c r="H14" s="37"/>
      <c r="I14" s="37"/>
      <c r="J14" s="37"/>
      <c r="K14" s="37"/>
      <c r="L14" s="37">
        <v>0</v>
      </c>
      <c r="M14" s="11"/>
      <c r="N14" s="11"/>
      <c r="O14" s="11"/>
      <c r="P14" s="11"/>
      <c r="Q14" s="12"/>
    </row>
    <row r="15" spans="1:17" x14ac:dyDescent="0.25">
      <c r="A15" s="10" t="s">
        <v>51</v>
      </c>
      <c r="B15" s="16"/>
      <c r="C15" s="39">
        <f>SUM(C5:C14)</f>
        <v>-9920351.9700000007</v>
      </c>
      <c r="D15" s="39">
        <f t="shared" ref="D15:E15" si="0">SUM(D5:D14)</f>
        <v>0</v>
      </c>
      <c r="E15" s="39">
        <f t="shared" si="0"/>
        <v>-9920351.9700000007</v>
      </c>
      <c r="F15" s="39">
        <f>SUM(F5:F14)</f>
        <v>-9920.3519699999997</v>
      </c>
      <c r="G15" s="38"/>
      <c r="H15" s="40">
        <f>SUM(H6:H14)</f>
        <v>-2461.7760750000007</v>
      </c>
      <c r="I15" s="40">
        <f>SUM(I6:I14)</f>
        <v>-2327.3016250000005</v>
      </c>
      <c r="J15" s="40">
        <f>SUM(J6:J14)</f>
        <v>-4803.8774899999989</v>
      </c>
      <c r="K15" s="40">
        <f>SUM(K6:K14)</f>
        <v>-327.39678000000004</v>
      </c>
      <c r="L15" s="40">
        <f>SUM(L6:L14)</f>
        <v>-9920.3519699999997</v>
      </c>
      <c r="M15" s="11"/>
      <c r="N15" s="11"/>
      <c r="O15" s="11"/>
      <c r="P15" s="11"/>
      <c r="Q15" s="12"/>
    </row>
    <row r="16" spans="1:17" x14ac:dyDescent="0.25">
      <c r="A16" s="10"/>
      <c r="B16" s="11"/>
      <c r="C16" s="37"/>
      <c r="D16" s="37"/>
      <c r="E16" s="37"/>
      <c r="F16" s="37"/>
      <c r="G16" s="38"/>
      <c r="H16" s="37"/>
      <c r="I16" s="37"/>
      <c r="J16" s="37"/>
      <c r="K16" s="37"/>
      <c r="L16" s="37"/>
      <c r="M16" s="11"/>
      <c r="N16" s="11"/>
      <c r="O16" s="11"/>
      <c r="P16" s="11"/>
      <c r="Q16" s="12"/>
    </row>
    <row r="17" spans="1:17" x14ac:dyDescent="0.25">
      <c r="A17" s="10"/>
      <c r="B17" s="11" t="s">
        <v>52</v>
      </c>
      <c r="C17" s="11"/>
      <c r="D17" s="11"/>
      <c r="E17" s="11"/>
      <c r="F17" s="11"/>
      <c r="G17" s="20">
        <v>0.1</v>
      </c>
      <c r="H17" s="37">
        <v>-679.25521180000021</v>
      </c>
      <c r="I17" s="37">
        <v>-472.02480820000017</v>
      </c>
      <c r="J17" s="37">
        <v>-480.38774899999993</v>
      </c>
      <c r="K17" s="37">
        <v>-208</v>
      </c>
      <c r="L17" s="37">
        <v>-1839.6677690000004</v>
      </c>
      <c r="M17" s="11"/>
      <c r="N17" s="11"/>
      <c r="O17" s="11"/>
      <c r="P17" s="11"/>
      <c r="Q17" s="12"/>
    </row>
    <row r="18" spans="1:17" x14ac:dyDescent="0.25">
      <c r="A18" s="10"/>
      <c r="B18" s="11" t="s">
        <v>53</v>
      </c>
      <c r="C18" s="11"/>
      <c r="D18" s="11"/>
      <c r="E18" s="11"/>
      <c r="F18" s="11"/>
      <c r="G18" s="20">
        <v>0.9</v>
      </c>
      <c r="H18" s="37">
        <v>-1782.5208632000003</v>
      </c>
      <c r="I18" s="37">
        <v>-1855.2768168000002</v>
      </c>
      <c r="J18" s="37">
        <v>-4323.4897409999994</v>
      </c>
      <c r="K18" s="37">
        <v>0</v>
      </c>
      <c r="L18" s="37">
        <v>-7961.287421</v>
      </c>
      <c r="M18" s="11"/>
      <c r="N18" s="11"/>
      <c r="O18" s="11"/>
      <c r="P18" s="11"/>
      <c r="Q18" s="12"/>
    </row>
    <row r="19" spans="1:17" x14ac:dyDescent="0.25">
      <c r="A19" s="10"/>
      <c r="B19" s="11"/>
      <c r="C19" s="11"/>
      <c r="D19" s="11"/>
      <c r="E19" s="11"/>
      <c r="F19" s="11"/>
      <c r="G19" s="11"/>
      <c r="H19" s="37"/>
      <c r="I19" s="37"/>
      <c r="J19" s="37"/>
      <c r="K19" s="37"/>
      <c r="L19" s="37"/>
      <c r="M19" s="11"/>
      <c r="N19" s="11"/>
      <c r="O19" s="11"/>
      <c r="P19" s="11"/>
      <c r="Q19" s="12"/>
    </row>
    <row r="20" spans="1:17" x14ac:dyDescent="0.25">
      <c r="A20" s="10"/>
      <c r="B20" s="11"/>
      <c r="C20" s="11"/>
      <c r="D20" s="11"/>
      <c r="E20" s="11"/>
      <c r="F20" s="11"/>
      <c r="G20" s="11"/>
      <c r="H20" s="40">
        <f>SUM(H17:H19)</f>
        <v>-2461.7760750000007</v>
      </c>
      <c r="I20" s="40">
        <f t="shared" ref="I20:L20" si="1">SUM(I17:I19)</f>
        <v>-2327.3016250000005</v>
      </c>
      <c r="J20" s="40">
        <f t="shared" si="1"/>
        <v>-4803.8774899999989</v>
      </c>
      <c r="K20" s="40">
        <f t="shared" si="1"/>
        <v>-208</v>
      </c>
      <c r="L20" s="40">
        <f t="shared" si="1"/>
        <v>-9800.9551900000006</v>
      </c>
      <c r="M20" s="11"/>
      <c r="N20" s="11"/>
      <c r="O20" s="11"/>
      <c r="P20" s="11"/>
      <c r="Q20" s="12"/>
    </row>
    <row r="21" spans="1:17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x14ac:dyDescent="0.25">
      <c r="A22" s="10"/>
      <c r="B22" s="11"/>
      <c r="C22" s="11"/>
      <c r="D22" s="11"/>
      <c r="E22" s="11"/>
      <c r="F22" s="11"/>
      <c r="G22" s="11"/>
      <c r="H22" s="18">
        <f>+H20/$L$20</f>
        <v>0.25117715847857075</v>
      </c>
      <c r="I22" s="18">
        <f t="shared" ref="I22:K22" si="2">+I20/$L$20</f>
        <v>0.23745661314466232</v>
      </c>
      <c r="J22" s="18">
        <f t="shared" si="2"/>
        <v>0.49014380709560196</v>
      </c>
      <c r="K22" s="18">
        <f t="shared" si="2"/>
        <v>2.122242128116494E-2</v>
      </c>
      <c r="L22" s="11">
        <f>SUM(H22:K22)</f>
        <v>1</v>
      </c>
      <c r="M22" s="11"/>
      <c r="N22" s="11"/>
      <c r="O22" s="11"/>
      <c r="P22" s="11"/>
      <c r="Q22" s="12"/>
    </row>
    <row r="23" spans="1:17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</row>
    <row r="24" spans="1:17" x14ac:dyDescent="0.25">
      <c r="A24" s="10"/>
      <c r="B24" s="11"/>
      <c r="C24" s="37">
        <f>+H18</f>
        <v>-1782.5208632000003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</row>
    <row r="25" spans="1:17" x14ac:dyDescent="0.25">
      <c r="A25" s="10"/>
      <c r="B25" s="11"/>
      <c r="C25" s="37">
        <f>+I18</f>
        <v>-1855.2768168000002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</row>
    <row r="26" spans="1:17" x14ac:dyDescent="0.25">
      <c r="A26" s="10"/>
      <c r="B26" s="11"/>
      <c r="C26" s="37">
        <f>+J18</f>
        <v>-4323.4897409999994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1:17" x14ac:dyDescent="0.25">
      <c r="A27" s="10"/>
      <c r="B27" s="11"/>
      <c r="C27" s="37">
        <f>+K18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</row>
    <row r="28" spans="1:17" x14ac:dyDescent="0.25">
      <c r="A28" s="10"/>
      <c r="B28" s="11"/>
      <c r="C28" s="40">
        <f>+L18</f>
        <v>-7961.287421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  <row r="29" spans="1:17" x14ac:dyDescent="0.25">
      <c r="A29" s="10" t="s">
        <v>122</v>
      </c>
      <c r="B29" s="11"/>
      <c r="C29" s="37">
        <v>-794.42760999999996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</row>
    <row r="30" spans="1:17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1:17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  <row r="32" spans="1:17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5.75" thickBot="1" x14ac:dyDescent="0.3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</row>
    <row r="35" spans="1:17" ht="15.75" thickBot="1" x14ac:dyDescent="0.3"/>
    <row r="36" spans="1:17" x14ac:dyDescent="0.25">
      <c r="A36" s="7" t="s">
        <v>54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</row>
    <row r="38" spans="1:17" x14ac:dyDescent="0.25">
      <c r="A38" s="10" t="s">
        <v>55</v>
      </c>
      <c r="B38" s="11"/>
      <c r="C38" s="11"/>
      <c r="D38" s="37">
        <v>115592.41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</row>
    <row r="39" spans="1:17" x14ac:dyDescent="0.25">
      <c r="A39" s="10" t="s">
        <v>56</v>
      </c>
      <c r="B39" s="11"/>
      <c r="C39" s="11"/>
      <c r="D39" s="37">
        <v>12861.97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</row>
    <row r="40" spans="1:17" x14ac:dyDescent="0.25">
      <c r="A40" s="10" t="s">
        <v>57</v>
      </c>
      <c r="B40" s="11"/>
      <c r="C40" s="11"/>
      <c r="D40" s="37">
        <v>26036.47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  <row r="41" spans="1:17" x14ac:dyDescent="0.25">
      <c r="A41" s="10" t="s">
        <v>58</v>
      </c>
      <c r="B41" s="11"/>
      <c r="C41" s="11"/>
      <c r="D41" s="37" t="s">
        <v>59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</row>
    <row r="42" spans="1:17" x14ac:dyDescent="0.25">
      <c r="A42" s="10" t="s">
        <v>60</v>
      </c>
      <c r="B42" s="11"/>
      <c r="C42" s="11"/>
      <c r="D42" s="37">
        <v>125.03999999999999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</row>
    <row r="43" spans="1:17" x14ac:dyDescent="0.25">
      <c r="A43" s="10" t="s">
        <v>61</v>
      </c>
      <c r="B43" s="11"/>
      <c r="C43" s="11"/>
      <c r="D43" s="37" t="s">
        <v>59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</row>
    <row r="44" spans="1:17" x14ac:dyDescent="0.25">
      <c r="A44" s="10" t="s">
        <v>62</v>
      </c>
      <c r="B44" s="11"/>
      <c r="C44" s="11"/>
      <c r="D44" s="37">
        <v>840.5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</row>
    <row r="45" spans="1:17" x14ac:dyDescent="0.25">
      <c r="A45" s="10" t="s">
        <v>63</v>
      </c>
      <c r="B45" s="11"/>
      <c r="C45" s="11"/>
      <c r="D45" s="37">
        <v>0</v>
      </c>
      <c r="E45" s="11"/>
      <c r="F45" s="37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</row>
    <row r="46" spans="1:17" x14ac:dyDescent="0.25">
      <c r="A46" s="10" t="s">
        <v>64</v>
      </c>
      <c r="B46" s="11"/>
      <c r="C46" s="11"/>
      <c r="D46" s="37">
        <v>150</v>
      </c>
      <c r="E46" s="17" t="s">
        <v>65</v>
      </c>
      <c r="F46" s="37">
        <v>155.60639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</row>
    <row r="47" spans="1:17" x14ac:dyDescent="0.25">
      <c r="A47" s="10" t="s">
        <v>66</v>
      </c>
      <c r="B47" s="11"/>
      <c r="C47" s="11"/>
      <c r="D47" s="37">
        <v>0</v>
      </c>
      <c r="E47" s="17"/>
      <c r="F47" s="3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1:17" x14ac:dyDescent="0.25">
      <c r="A48" s="10" t="s">
        <v>67</v>
      </c>
      <c r="B48" s="11"/>
      <c r="C48" s="11"/>
      <c r="D48" s="37">
        <v>17091.29</v>
      </c>
      <c r="E48" s="17"/>
      <c r="F48" s="37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</row>
    <row r="49" spans="1:17" x14ac:dyDescent="0.25">
      <c r="A49" s="10" t="s">
        <v>68</v>
      </c>
      <c r="B49" s="11"/>
      <c r="C49" s="11"/>
      <c r="D49" s="37">
        <v>1277.1300000000001</v>
      </c>
      <c r="E49" s="17"/>
      <c r="F49" s="37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1:17" x14ac:dyDescent="0.25">
      <c r="A50" s="10" t="s">
        <v>69</v>
      </c>
      <c r="B50" s="11"/>
      <c r="C50" s="11"/>
      <c r="D50" s="37">
        <v>7165</v>
      </c>
      <c r="E50" s="17"/>
      <c r="F50" s="3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1:17" x14ac:dyDescent="0.25">
      <c r="A51" s="10" t="s">
        <v>70</v>
      </c>
      <c r="B51" s="11"/>
      <c r="C51" s="11"/>
      <c r="D51" s="37">
        <v>71854.720000000001</v>
      </c>
      <c r="E51" s="17"/>
      <c r="F51" s="3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1:17" x14ac:dyDescent="0.25">
      <c r="A52" s="10" t="s">
        <v>71</v>
      </c>
      <c r="B52" s="11"/>
      <c r="C52" s="11"/>
      <c r="D52" s="37">
        <v>238249.18</v>
      </c>
      <c r="E52" s="17"/>
      <c r="F52" s="3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</row>
    <row r="53" spans="1:17" x14ac:dyDescent="0.25">
      <c r="A53" s="10" t="s">
        <v>72</v>
      </c>
      <c r="B53" s="11"/>
      <c r="C53" s="11"/>
      <c r="D53" s="37">
        <v>388.35</v>
      </c>
      <c r="E53" s="17"/>
      <c r="F53" s="3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1:17" x14ac:dyDescent="0.25">
      <c r="A54" s="10" t="s">
        <v>73</v>
      </c>
      <c r="B54" s="11"/>
      <c r="C54" s="11"/>
      <c r="D54" s="37">
        <v>915.72</v>
      </c>
      <c r="E54" s="17" t="s">
        <v>74</v>
      </c>
      <c r="F54" s="37">
        <v>336.94138999999996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1:17" x14ac:dyDescent="0.25">
      <c r="A55" s="10" t="s">
        <v>75</v>
      </c>
      <c r="B55" s="11"/>
      <c r="C55" s="11"/>
      <c r="D55" s="37">
        <v>0</v>
      </c>
      <c r="E55" s="17"/>
      <c r="F55" s="3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</row>
    <row r="56" spans="1:17" x14ac:dyDescent="0.25">
      <c r="A56" s="10" t="s">
        <v>76</v>
      </c>
      <c r="B56" s="11"/>
      <c r="C56" s="11"/>
      <c r="D56" s="37">
        <v>70586.38</v>
      </c>
      <c r="E56" s="17"/>
      <c r="F56" s="3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</row>
    <row r="57" spans="1:17" x14ac:dyDescent="0.25">
      <c r="A57" s="10" t="s">
        <v>77</v>
      </c>
      <c r="B57" s="11"/>
      <c r="C57" s="11"/>
      <c r="D57" s="37" t="s">
        <v>59</v>
      </c>
      <c r="E57" s="17"/>
      <c r="F57" s="3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</row>
    <row r="58" spans="1:17" x14ac:dyDescent="0.25">
      <c r="A58" s="10" t="s">
        <v>78</v>
      </c>
      <c r="B58" s="11"/>
      <c r="C58" s="11"/>
      <c r="D58" s="37">
        <v>1167.4499999999998</v>
      </c>
      <c r="E58" s="17"/>
      <c r="F58" s="3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</row>
    <row r="59" spans="1:17" x14ac:dyDescent="0.25">
      <c r="A59" s="10" t="s">
        <v>79</v>
      </c>
      <c r="B59" s="11"/>
      <c r="C59" s="11"/>
      <c r="D59" s="37">
        <v>2300</v>
      </c>
      <c r="E59" s="17"/>
      <c r="F59" s="3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</row>
    <row r="60" spans="1:17" x14ac:dyDescent="0.25">
      <c r="A60" s="10" t="s">
        <v>80</v>
      </c>
      <c r="B60" s="11"/>
      <c r="C60" s="11"/>
      <c r="D60" s="37">
        <v>234190.16000000003</v>
      </c>
      <c r="E60" s="17" t="s">
        <v>81</v>
      </c>
      <c r="F60" s="37">
        <v>234.19016000000002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</row>
    <row r="61" spans="1:17" x14ac:dyDescent="0.25">
      <c r="A61" s="10" t="s">
        <v>82</v>
      </c>
      <c r="B61" s="11"/>
      <c r="C61" s="11"/>
      <c r="D61" s="37">
        <v>8313</v>
      </c>
      <c r="E61" s="17"/>
      <c r="F61" s="3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</row>
    <row r="62" spans="1:17" x14ac:dyDescent="0.25">
      <c r="A62" s="10" t="s">
        <v>83</v>
      </c>
      <c r="B62" s="11"/>
      <c r="C62" s="11"/>
      <c r="D62" s="37">
        <v>145579.97</v>
      </c>
      <c r="E62" s="17" t="s">
        <v>84</v>
      </c>
      <c r="F62" s="37">
        <v>145.57997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</row>
    <row r="63" spans="1:17" x14ac:dyDescent="0.25">
      <c r="A63" s="10" t="s">
        <v>85</v>
      </c>
      <c r="B63" s="11"/>
      <c r="C63" s="11"/>
      <c r="D63" s="37">
        <v>0</v>
      </c>
      <c r="E63" s="17"/>
      <c r="F63" s="3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</row>
    <row r="64" spans="1:17" x14ac:dyDescent="0.25">
      <c r="A64" s="10" t="s">
        <v>86</v>
      </c>
      <c r="B64" s="11"/>
      <c r="C64" s="11"/>
      <c r="D64" s="37">
        <v>2945.98</v>
      </c>
      <c r="E64" s="17"/>
      <c r="F64" s="3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1:17" x14ac:dyDescent="0.25">
      <c r="A65" s="10" t="s">
        <v>87</v>
      </c>
      <c r="B65" s="11"/>
      <c r="C65" s="11"/>
      <c r="D65" s="37">
        <v>268.35000000000002</v>
      </c>
      <c r="E65" s="17"/>
      <c r="F65" s="3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1:17" x14ac:dyDescent="0.25">
      <c r="A66" s="10" t="s">
        <v>88</v>
      </c>
      <c r="B66" s="11"/>
      <c r="C66" s="11"/>
      <c r="D66" s="37">
        <v>4800</v>
      </c>
      <c r="E66" s="17"/>
      <c r="F66" s="3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1:17" x14ac:dyDescent="0.25">
      <c r="A67" s="10" t="s">
        <v>89</v>
      </c>
      <c r="B67" s="11"/>
      <c r="C67" s="11"/>
      <c r="D67" s="37">
        <v>26750.5</v>
      </c>
      <c r="E67" s="17"/>
      <c r="F67" s="37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1:17" x14ac:dyDescent="0.25">
      <c r="A68" s="10" t="s">
        <v>90</v>
      </c>
      <c r="B68" s="11"/>
      <c r="C68" s="11"/>
      <c r="D68" s="37">
        <v>328257.45</v>
      </c>
      <c r="E68" s="17"/>
      <c r="F68" s="37"/>
      <c r="G68" s="11"/>
      <c r="H68" s="11"/>
      <c r="I68" s="11" t="s">
        <v>91</v>
      </c>
      <c r="J68" s="11"/>
      <c r="K68" s="11"/>
      <c r="L68" s="11"/>
      <c r="M68" s="11"/>
      <c r="N68" s="11"/>
      <c r="O68" s="11"/>
      <c r="P68" s="11"/>
      <c r="Q68" s="12"/>
    </row>
    <row r="69" spans="1:17" x14ac:dyDescent="0.25">
      <c r="A69" s="10" t="s">
        <v>92</v>
      </c>
      <c r="B69" s="11"/>
      <c r="C69" s="11"/>
      <c r="D69" s="37">
        <v>90</v>
      </c>
      <c r="E69" s="17"/>
      <c r="F69" s="3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</row>
    <row r="70" spans="1:17" x14ac:dyDescent="0.25">
      <c r="A70" s="10" t="s">
        <v>93</v>
      </c>
      <c r="B70" s="11"/>
      <c r="C70" s="11"/>
      <c r="D70" s="37">
        <v>2564681.16</v>
      </c>
      <c r="E70" s="17" t="s">
        <v>94</v>
      </c>
      <c r="F70" s="37">
        <v>2564.6811600000001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1:17" x14ac:dyDescent="0.25">
      <c r="A71" s="10"/>
      <c r="B71" s="11"/>
      <c r="C71" s="11"/>
      <c r="D71" s="37"/>
      <c r="E71" s="17"/>
      <c r="F71" s="3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1:17" x14ac:dyDescent="0.25">
      <c r="A72" s="10"/>
      <c r="B72" s="11"/>
      <c r="C72" s="11"/>
      <c r="D72" s="37"/>
      <c r="E72" s="17" t="s">
        <v>95</v>
      </c>
      <c r="F72" s="37">
        <v>445.38910999999996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1:17" x14ac:dyDescent="0.25">
      <c r="A73" s="10" t="s">
        <v>96</v>
      </c>
      <c r="B73" s="11"/>
      <c r="C73" s="11"/>
      <c r="D73" s="37">
        <v>10964.54</v>
      </c>
      <c r="E73" s="17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1:17" x14ac:dyDescent="0.25">
      <c r="A74" s="10" t="s">
        <v>97</v>
      </c>
      <c r="B74" s="11"/>
      <c r="C74" s="11"/>
      <c r="D74" s="37">
        <v>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1:17" x14ac:dyDescent="0.25">
      <c r="A75" s="10" t="s">
        <v>98</v>
      </c>
      <c r="B75" s="11"/>
      <c r="C75" s="11"/>
      <c r="D75" s="40">
        <f>SUM(D38:D74)</f>
        <v>3893442.7199999997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1:17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1:17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</row>
    <row r="78" spans="1:17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</row>
    <row r="79" spans="1:17" x14ac:dyDescent="0.2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</row>
    <row r="80" spans="1:17" x14ac:dyDescent="0.25">
      <c r="A80" s="10"/>
      <c r="B80" s="11"/>
      <c r="C80" s="11"/>
      <c r="D80" s="11"/>
      <c r="E80" s="11"/>
      <c r="F80" s="11"/>
      <c r="G80" s="11"/>
      <c r="H80" s="17" t="s">
        <v>99</v>
      </c>
      <c r="I80" s="17" t="s">
        <v>52</v>
      </c>
      <c r="J80" s="11"/>
      <c r="K80" s="11"/>
      <c r="L80" s="11"/>
      <c r="M80" s="11"/>
      <c r="N80" s="11"/>
      <c r="O80" s="11"/>
      <c r="P80" s="11"/>
      <c r="Q80" s="12"/>
    </row>
    <row r="81" spans="1:17" x14ac:dyDescent="0.25">
      <c r="A81" s="10"/>
      <c r="B81" s="17" t="s">
        <v>100</v>
      </c>
      <c r="C81" s="17"/>
      <c r="D81" s="17"/>
      <c r="E81" s="17"/>
      <c r="F81" s="17"/>
      <c r="G81" s="20" t="s">
        <v>101</v>
      </c>
      <c r="H81" s="17">
        <v>0.9</v>
      </c>
      <c r="I81" s="17">
        <v>0.1</v>
      </c>
      <c r="J81" s="11"/>
      <c r="K81" s="11"/>
      <c r="L81" s="11"/>
      <c r="M81" s="11"/>
      <c r="N81" s="11"/>
      <c r="O81" s="11"/>
      <c r="P81" s="11"/>
      <c r="Q81" s="12"/>
    </row>
    <row r="82" spans="1:17" x14ac:dyDescent="0.2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</row>
    <row r="83" spans="1:17" x14ac:dyDescent="0.25">
      <c r="A83" s="10"/>
      <c r="B83" s="11" t="s">
        <v>102</v>
      </c>
      <c r="C83" s="11"/>
      <c r="D83" s="11"/>
      <c r="E83" s="11"/>
      <c r="F83" s="41">
        <v>2564.6811600000001</v>
      </c>
      <c r="G83" s="41"/>
      <c r="H83" s="41">
        <f>+F83*$H$81</f>
        <v>2308.2130440000001</v>
      </c>
      <c r="I83" s="41">
        <f>+F83*$I$81</f>
        <v>256.46811600000001</v>
      </c>
      <c r="J83" s="41"/>
      <c r="K83" s="41"/>
      <c r="L83" s="11"/>
      <c r="M83" s="11"/>
      <c r="N83" s="11"/>
      <c r="O83" s="11"/>
      <c r="P83" s="11"/>
      <c r="Q83" s="12"/>
    </row>
    <row r="84" spans="1:17" x14ac:dyDescent="0.25">
      <c r="A84" s="10"/>
      <c r="B84" s="11" t="s">
        <v>103</v>
      </c>
      <c r="C84" s="11" t="s">
        <v>104</v>
      </c>
      <c r="D84" s="11"/>
      <c r="E84" s="11"/>
      <c r="F84" s="41">
        <v>835.18565999999998</v>
      </c>
      <c r="G84" s="41"/>
      <c r="H84" s="41">
        <f t="shared" ref="H84:H86" si="3">+F84*$H$81</f>
        <v>751.66709400000002</v>
      </c>
      <c r="I84" s="41">
        <f t="shared" ref="I84:I87" si="4">+F84*$I$81</f>
        <v>83.518566000000007</v>
      </c>
      <c r="J84" s="41"/>
      <c r="K84" s="41"/>
      <c r="L84" s="11"/>
      <c r="M84" s="11"/>
      <c r="N84" s="11"/>
      <c r="O84" s="11"/>
      <c r="P84" s="11"/>
      <c r="Q84" s="12"/>
    </row>
    <row r="85" spans="1:17" x14ac:dyDescent="0.25">
      <c r="A85" s="10"/>
      <c r="B85" s="11" t="s">
        <v>105</v>
      </c>
      <c r="C85" s="11" t="s">
        <v>106</v>
      </c>
      <c r="D85" s="11"/>
      <c r="E85" s="11"/>
      <c r="F85" s="41">
        <v>336.94138999999996</v>
      </c>
      <c r="G85" s="41"/>
      <c r="H85" s="41">
        <f t="shared" si="3"/>
        <v>303.24725099999995</v>
      </c>
      <c r="I85" s="41">
        <f t="shared" si="4"/>
        <v>33.694139</v>
      </c>
      <c r="J85" s="41"/>
      <c r="K85" s="41"/>
      <c r="L85" s="11"/>
      <c r="M85" s="11"/>
      <c r="N85" s="11"/>
      <c r="O85" s="11"/>
      <c r="P85" s="11"/>
      <c r="Q85" s="12"/>
    </row>
    <row r="86" spans="1:17" x14ac:dyDescent="0.25">
      <c r="A86" s="10"/>
      <c r="B86" s="11" t="s">
        <v>107</v>
      </c>
      <c r="C86" s="11"/>
      <c r="D86" s="11"/>
      <c r="E86" s="11"/>
      <c r="F86" s="41">
        <v>145.57997</v>
      </c>
      <c r="G86" s="41"/>
      <c r="H86" s="41">
        <f t="shared" si="3"/>
        <v>131.021973</v>
      </c>
      <c r="I86" s="41">
        <f t="shared" si="4"/>
        <v>14.557997</v>
      </c>
      <c r="J86" s="41"/>
      <c r="K86" s="41"/>
      <c r="L86" s="11"/>
      <c r="M86" s="11"/>
      <c r="N86" s="11"/>
      <c r="O86" s="11"/>
      <c r="P86" s="11"/>
      <c r="Q86" s="12"/>
    </row>
    <row r="87" spans="1:17" x14ac:dyDescent="0.25">
      <c r="A87" s="10"/>
      <c r="B87" s="11" t="s">
        <v>108</v>
      </c>
      <c r="C87" s="11"/>
      <c r="D87" s="11"/>
      <c r="E87" s="11"/>
      <c r="F87" s="41">
        <v>0</v>
      </c>
      <c r="G87" s="41"/>
      <c r="H87" s="41">
        <v>0</v>
      </c>
      <c r="I87" s="41">
        <f t="shared" si="4"/>
        <v>0</v>
      </c>
      <c r="J87" s="41"/>
      <c r="K87" s="41"/>
      <c r="L87" s="11"/>
      <c r="M87" s="11"/>
      <c r="N87" s="11"/>
      <c r="O87" s="11"/>
      <c r="P87" s="11"/>
      <c r="Q87" s="12"/>
    </row>
    <row r="88" spans="1:17" x14ac:dyDescent="0.25">
      <c r="A88" s="10"/>
      <c r="B88" s="11"/>
      <c r="C88" s="11"/>
      <c r="D88" s="11"/>
      <c r="E88" s="11"/>
      <c r="F88" s="41"/>
      <c r="G88" s="41"/>
      <c r="H88" s="41"/>
      <c r="I88" s="41"/>
      <c r="J88" s="41"/>
      <c r="K88" s="41"/>
      <c r="L88" s="11"/>
      <c r="M88" s="11"/>
      <c r="N88" s="11"/>
      <c r="O88" s="11"/>
      <c r="P88" s="11"/>
      <c r="Q88" s="12"/>
    </row>
    <row r="89" spans="1:17" x14ac:dyDescent="0.25">
      <c r="A89" s="10"/>
      <c r="B89" s="11"/>
      <c r="C89" s="11"/>
      <c r="D89" s="11"/>
      <c r="E89" s="11"/>
      <c r="F89" s="42">
        <f>SUM(F83:F88)</f>
        <v>3882.3881799999999</v>
      </c>
      <c r="G89" s="42"/>
      <c r="H89" s="42">
        <f>SUM(H83:H88)</f>
        <v>3494.1493619999997</v>
      </c>
      <c r="I89" s="42">
        <f>SUM(I83:I88)</f>
        <v>388.23881800000004</v>
      </c>
      <c r="J89" s="41"/>
      <c r="K89" s="41">
        <v>3882.3881799999995</v>
      </c>
      <c r="L89" s="11"/>
      <c r="M89" s="11"/>
      <c r="N89" s="11"/>
      <c r="O89" s="11"/>
      <c r="P89" s="11"/>
      <c r="Q89" s="12"/>
    </row>
    <row r="90" spans="1:17" ht="15.75" thickBot="1" x14ac:dyDescent="0.3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/>
    </row>
    <row r="94" spans="1:17" ht="15.75" thickBot="1" x14ac:dyDescent="0.3"/>
    <row r="95" spans="1:17" x14ac:dyDescent="0.25">
      <c r="A95" s="7" t="s">
        <v>109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9"/>
    </row>
    <row r="96" spans="1:17" x14ac:dyDescent="0.25">
      <c r="A96" s="10" t="s">
        <v>30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2"/>
    </row>
    <row r="97" spans="1:17" x14ac:dyDescent="0.25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2"/>
    </row>
    <row r="98" spans="1:17" x14ac:dyDescent="0.25">
      <c r="A98" s="10"/>
      <c r="B98" s="11"/>
      <c r="C98" s="17"/>
      <c r="D98" s="17" t="s">
        <v>99</v>
      </c>
      <c r="E98" s="17" t="s">
        <v>52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2"/>
    </row>
    <row r="99" spans="1:17" x14ac:dyDescent="0.25">
      <c r="A99" s="10" t="s">
        <v>100</v>
      </c>
      <c r="B99" s="11"/>
      <c r="C99" s="17" t="s">
        <v>101</v>
      </c>
      <c r="D99" s="17">
        <v>0.9</v>
      </c>
      <c r="E99" s="17">
        <v>0.1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2"/>
    </row>
    <row r="100" spans="1:17" x14ac:dyDescent="0.25">
      <c r="A100" s="10"/>
      <c r="B100" s="11" t="s">
        <v>41</v>
      </c>
      <c r="C100" s="11"/>
      <c r="D100" s="11" t="s">
        <v>41</v>
      </c>
      <c r="E100" s="11" t="s">
        <v>41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2"/>
    </row>
    <row r="101" spans="1:17" x14ac:dyDescent="0.25">
      <c r="A101" s="10"/>
      <c r="B101" s="18"/>
      <c r="C101" s="18"/>
      <c r="D101" s="18"/>
      <c r="E101" s="18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2"/>
    </row>
    <row r="102" spans="1:17" x14ac:dyDescent="0.25">
      <c r="A102" s="10" t="s">
        <v>102</v>
      </c>
      <c r="B102" s="37">
        <v>2564.6811600000001</v>
      </c>
      <c r="C102" s="18" t="s">
        <v>26</v>
      </c>
      <c r="D102" s="37">
        <v>2308.2130440000001</v>
      </c>
      <c r="E102" s="37">
        <v>256.46811600000001</v>
      </c>
      <c r="F102" s="11"/>
      <c r="G102" s="11"/>
      <c r="H102" s="11"/>
      <c r="I102" s="11"/>
      <c r="J102" s="11"/>
      <c r="K102" s="11"/>
      <c r="L102" s="11"/>
      <c r="M102" s="18">
        <f>+D102</f>
        <v>2308.2130440000001</v>
      </c>
      <c r="N102" s="23">
        <f>+M102/$M$107</f>
        <v>0.51305261121255918</v>
      </c>
      <c r="O102" s="11"/>
      <c r="P102" s="11"/>
      <c r="Q102" s="12"/>
    </row>
    <row r="103" spans="1:17" x14ac:dyDescent="0.25">
      <c r="A103" s="10" t="s">
        <v>103</v>
      </c>
      <c r="B103" s="37">
        <v>835.18565999999998</v>
      </c>
      <c r="C103" s="18" t="s">
        <v>25</v>
      </c>
      <c r="D103" s="37">
        <v>751.66709400000002</v>
      </c>
      <c r="E103" s="37">
        <v>83.518565999999993</v>
      </c>
      <c r="F103" s="11"/>
      <c r="G103" s="11" t="s">
        <v>110</v>
      </c>
      <c r="H103" s="11"/>
      <c r="I103" s="11"/>
      <c r="J103" s="11"/>
      <c r="K103" s="11"/>
      <c r="L103" s="11"/>
      <c r="M103" s="18">
        <f>+D103+D110</f>
        <v>1501.4969664</v>
      </c>
      <c r="N103" s="23">
        <f t="shared" ref="N103:N105" si="5">+M103/$M$107</f>
        <v>0.33374169743200538</v>
      </c>
      <c r="O103" s="11"/>
      <c r="P103" s="11" t="s">
        <v>111</v>
      </c>
      <c r="Q103" s="12" t="s">
        <v>112</v>
      </c>
    </row>
    <row r="104" spans="1:17" x14ac:dyDescent="0.25">
      <c r="A104" s="10" t="s">
        <v>105</v>
      </c>
      <c r="B104" s="37">
        <v>336.94138999999996</v>
      </c>
      <c r="C104" s="18"/>
      <c r="D104" s="37">
        <v>303.24725099999995</v>
      </c>
      <c r="E104" s="37">
        <v>33.694138999999993</v>
      </c>
      <c r="F104" s="11"/>
      <c r="G104" s="11" t="s">
        <v>113</v>
      </c>
      <c r="H104" s="11"/>
      <c r="I104" s="11"/>
      <c r="J104" s="11"/>
      <c r="K104" s="11"/>
      <c r="L104" s="11"/>
      <c r="M104" s="18">
        <f>+D104+D105</f>
        <v>434.26922399999995</v>
      </c>
      <c r="N104" s="23">
        <f t="shared" si="5"/>
        <v>9.6526167686994374E-2</v>
      </c>
      <c r="O104" s="11"/>
      <c r="P104" s="11">
        <v>-1</v>
      </c>
      <c r="Q104" s="12"/>
    </row>
    <row r="105" spans="1:17" x14ac:dyDescent="0.25">
      <c r="A105" s="10" t="s">
        <v>107</v>
      </c>
      <c r="B105" s="37">
        <v>145.57997</v>
      </c>
      <c r="C105" s="18" t="s">
        <v>25</v>
      </c>
      <c r="D105" s="37">
        <v>131.021973</v>
      </c>
      <c r="E105" s="37">
        <v>14.557997</v>
      </c>
      <c r="F105" s="11"/>
      <c r="G105" s="11" t="s">
        <v>113</v>
      </c>
      <c r="H105" s="11"/>
      <c r="I105" s="11"/>
      <c r="J105" s="11"/>
      <c r="K105" s="11"/>
      <c r="L105" s="11"/>
      <c r="M105" s="18">
        <f>+D111</f>
        <v>255</v>
      </c>
      <c r="N105" s="23">
        <f t="shared" si="5"/>
        <v>5.6679523668441145E-2</v>
      </c>
      <c r="O105" s="11"/>
      <c r="P105" s="11"/>
      <c r="Q105" s="12">
        <v>1</v>
      </c>
    </row>
    <row r="106" spans="1:17" x14ac:dyDescent="0.25">
      <c r="A106" s="10" t="s">
        <v>108</v>
      </c>
      <c r="B106" s="37">
        <v>0</v>
      </c>
      <c r="C106" s="18"/>
      <c r="D106" s="37">
        <v>0</v>
      </c>
      <c r="E106" s="37">
        <v>0</v>
      </c>
      <c r="F106" s="11"/>
      <c r="G106" s="11"/>
      <c r="H106" s="11"/>
      <c r="I106" s="11"/>
      <c r="J106" s="11"/>
      <c r="K106" s="11"/>
      <c r="L106" s="11"/>
      <c r="M106" s="11">
        <v>0</v>
      </c>
      <c r="N106" s="11">
        <v>0</v>
      </c>
      <c r="O106" s="11"/>
      <c r="P106" s="11"/>
      <c r="Q106" s="12"/>
    </row>
    <row r="107" spans="1:17" x14ac:dyDescent="0.25">
      <c r="A107" s="10"/>
      <c r="B107" s="37"/>
      <c r="C107" s="18"/>
      <c r="D107" s="37"/>
      <c r="E107" s="37"/>
      <c r="F107" s="11"/>
      <c r="G107" s="11"/>
      <c r="H107" s="11"/>
      <c r="I107" s="11"/>
      <c r="J107" s="11"/>
      <c r="K107" s="11"/>
      <c r="L107" s="11"/>
      <c r="M107" s="22">
        <f>SUM(M102:M106)</f>
        <v>4498.9792343999998</v>
      </c>
      <c r="N107" s="22">
        <f>SUM(N102:N106)</f>
        <v>1.0000000000000002</v>
      </c>
      <c r="O107" s="11"/>
      <c r="P107" s="11"/>
      <c r="Q107" s="12"/>
    </row>
    <row r="108" spans="1:17" x14ac:dyDescent="0.25">
      <c r="A108" s="10"/>
      <c r="B108" s="40">
        <f>SUM(B102:B107)</f>
        <v>3882.3881799999999</v>
      </c>
      <c r="C108" s="19"/>
      <c r="D108" s="40">
        <v>3494.1493619999997</v>
      </c>
      <c r="E108" s="40">
        <v>388.23881799999998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2"/>
    </row>
    <row r="109" spans="1:17" x14ac:dyDescent="0.25">
      <c r="A109" s="10"/>
      <c r="B109" s="37"/>
      <c r="C109" s="18"/>
      <c r="D109" s="37"/>
      <c r="E109" s="37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2"/>
    </row>
    <row r="110" spans="1:17" x14ac:dyDescent="0.25">
      <c r="A110" s="10" t="s">
        <v>114</v>
      </c>
      <c r="B110" s="37"/>
      <c r="C110" s="18">
        <v>0.2</v>
      </c>
      <c r="D110" s="37">
        <v>749.8298724</v>
      </c>
      <c r="E110" s="37"/>
      <c r="F110" s="11"/>
      <c r="G110" s="11" t="s">
        <v>110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2"/>
    </row>
    <row r="111" spans="1:17" x14ac:dyDescent="0.25">
      <c r="A111" s="10" t="s">
        <v>115</v>
      </c>
      <c r="B111" s="37"/>
      <c r="C111" s="18"/>
      <c r="D111" s="37">
        <v>255</v>
      </c>
      <c r="E111" s="37"/>
      <c r="F111" s="11"/>
      <c r="G111" s="11" t="s">
        <v>116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2"/>
    </row>
    <row r="112" spans="1:17" x14ac:dyDescent="0.25">
      <c r="A112" s="10"/>
      <c r="B112" s="37"/>
      <c r="C112" s="18"/>
      <c r="D112" s="37"/>
      <c r="E112" s="37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2"/>
    </row>
    <row r="113" spans="1:17" x14ac:dyDescent="0.25">
      <c r="A113" s="10" t="s">
        <v>117</v>
      </c>
      <c r="B113" s="37">
        <v>3882.3881799999999</v>
      </c>
      <c r="C113" s="18"/>
      <c r="D113" s="40">
        <v>4498.9792343999998</v>
      </c>
      <c r="E113" s="40">
        <v>388.23881799999998</v>
      </c>
      <c r="F113" s="18">
        <f>SUM(D113:E113)</f>
        <v>4887.2180523999996</v>
      </c>
      <c r="G113" s="11"/>
      <c r="H113" s="11"/>
      <c r="I113" s="11"/>
      <c r="J113" s="11"/>
      <c r="K113" s="11"/>
      <c r="L113" s="11" t="s">
        <v>118</v>
      </c>
      <c r="M113" s="11"/>
      <c r="N113" s="11"/>
      <c r="O113" s="11"/>
      <c r="P113" s="11"/>
      <c r="Q113" s="12"/>
    </row>
    <row r="114" spans="1:17" x14ac:dyDescent="0.25">
      <c r="A114" s="10"/>
      <c r="B114" s="37"/>
      <c r="C114" s="18"/>
      <c r="D114" s="37"/>
      <c r="E114" s="37"/>
      <c r="F114" s="11"/>
      <c r="G114" s="11"/>
      <c r="H114" s="11"/>
      <c r="I114" s="11"/>
      <c r="J114" s="11"/>
      <c r="K114" s="11"/>
      <c r="L114" s="11">
        <v>-3462.3081866000002</v>
      </c>
      <c r="M114" s="11"/>
      <c r="N114" s="11"/>
      <c r="O114" s="11"/>
      <c r="P114" s="11"/>
      <c r="Q114" s="12"/>
    </row>
    <row r="115" spans="1:17" x14ac:dyDescent="0.25">
      <c r="A115" s="10"/>
      <c r="B115" s="37"/>
      <c r="C115" s="18"/>
      <c r="D115" s="37"/>
      <c r="E115" s="37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2"/>
    </row>
    <row r="116" spans="1:17" x14ac:dyDescent="0.25">
      <c r="A116" s="10" t="s">
        <v>29</v>
      </c>
      <c r="B116" s="37"/>
      <c r="C116" s="18"/>
      <c r="D116" s="37"/>
      <c r="E116" s="37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2"/>
    </row>
    <row r="117" spans="1:17" x14ac:dyDescent="0.25">
      <c r="A117" s="10" t="s">
        <v>33</v>
      </c>
      <c r="B117" s="37"/>
      <c r="C117" s="18"/>
      <c r="D117" s="37">
        <v>-1782.5208632000003</v>
      </c>
      <c r="E117" s="37">
        <v>-679.25521180000021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2"/>
    </row>
    <row r="118" spans="1:17" x14ac:dyDescent="0.25">
      <c r="A118" s="10" t="s">
        <v>119</v>
      </c>
      <c r="B118" s="37"/>
      <c r="C118" s="18"/>
      <c r="D118" s="37">
        <v>-1855.2768168000002</v>
      </c>
      <c r="E118" s="37">
        <v>-472.02480820000017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2"/>
    </row>
    <row r="119" spans="1:17" x14ac:dyDescent="0.25">
      <c r="A119" s="10" t="s">
        <v>35</v>
      </c>
      <c r="B119" s="37"/>
      <c r="C119" s="18"/>
      <c r="D119" s="37">
        <v>-4323.4897409999994</v>
      </c>
      <c r="E119" s="37">
        <v>-480.38774899999993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2"/>
    </row>
    <row r="120" spans="1:17" x14ac:dyDescent="0.25">
      <c r="A120" s="10" t="s">
        <v>36</v>
      </c>
      <c r="B120" s="37"/>
      <c r="C120" s="18"/>
      <c r="D120" s="37">
        <v>0</v>
      </c>
      <c r="E120" s="37">
        <v>-327.39678000000004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2"/>
    </row>
    <row r="121" spans="1:17" x14ac:dyDescent="0.25">
      <c r="A121" s="10"/>
      <c r="B121" s="37"/>
      <c r="C121" s="18"/>
      <c r="D121" s="37"/>
      <c r="E121" s="37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2"/>
    </row>
    <row r="122" spans="1:17" x14ac:dyDescent="0.25">
      <c r="A122" s="10"/>
      <c r="B122" s="37">
        <v>0</v>
      </c>
      <c r="C122" s="18"/>
      <c r="D122" s="40">
        <v>-7961.287421</v>
      </c>
      <c r="E122" s="40">
        <v>-1959.0645490000004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2"/>
    </row>
    <row r="123" spans="1:17" x14ac:dyDescent="0.25">
      <c r="A123" s="10"/>
      <c r="B123" s="18"/>
      <c r="C123" s="18"/>
      <c r="D123" s="37"/>
      <c r="E123" s="37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2"/>
    </row>
    <row r="124" spans="1:17" ht="15.75" thickBot="1" x14ac:dyDescent="0.3">
      <c r="A124" s="13" t="s">
        <v>120</v>
      </c>
      <c r="B124" s="21"/>
      <c r="C124" s="21"/>
      <c r="D124" s="50">
        <v>-3462.3081866000002</v>
      </c>
      <c r="E124" s="50"/>
      <c r="F124" s="14" t="s">
        <v>121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7" sqref="B17"/>
    </sheetView>
  </sheetViews>
  <sheetFormatPr defaultRowHeight="15" x14ac:dyDescent="0.25"/>
  <cols>
    <col min="1" max="1" width="50.7109375" bestFit="1" customWidth="1"/>
    <col min="2" max="2" width="14.140625" style="28" bestFit="1" customWidth="1"/>
  </cols>
  <sheetData>
    <row r="1" spans="1:2" x14ac:dyDescent="0.25">
      <c r="A1" t="s">
        <v>146</v>
      </c>
    </row>
    <row r="2" spans="1:2" x14ac:dyDescent="0.25">
      <c r="B2" s="28" t="s">
        <v>25</v>
      </c>
    </row>
    <row r="3" spans="1:2" x14ac:dyDescent="0.25">
      <c r="A3" t="s">
        <v>51</v>
      </c>
      <c r="B3" s="34">
        <v>-9920351.9700000007</v>
      </c>
    </row>
    <row r="4" spans="1:2" s="1" customFormat="1" x14ac:dyDescent="0.25">
      <c r="A4" s="1" t="s">
        <v>147</v>
      </c>
      <c r="B4" s="34"/>
    </row>
    <row r="5" spans="1:2" x14ac:dyDescent="0.25">
      <c r="A5" t="s">
        <v>46</v>
      </c>
      <c r="B5" s="34">
        <v>74786.67</v>
      </c>
    </row>
    <row r="6" spans="1:2" x14ac:dyDescent="0.25">
      <c r="A6" t="s">
        <v>48</v>
      </c>
      <c r="B6" s="34">
        <v>8640</v>
      </c>
    </row>
    <row r="7" spans="1:2" x14ac:dyDescent="0.25">
      <c r="A7" t="s">
        <v>50</v>
      </c>
      <c r="B7" s="35">
        <v>36150.01</v>
      </c>
    </row>
    <row r="8" spans="1:2" x14ac:dyDescent="0.25">
      <c r="B8" s="36">
        <f>SUM(B3:B7)</f>
        <v>-9800775.290000001</v>
      </c>
    </row>
    <row r="9" spans="1:2" x14ac:dyDescent="0.25">
      <c r="B9" s="34"/>
    </row>
    <row r="10" spans="1:2" x14ac:dyDescent="0.25">
      <c r="A10" t="s">
        <v>98</v>
      </c>
      <c r="B10" s="34">
        <v>3893442.7199999997</v>
      </c>
    </row>
    <row r="11" spans="1:2" s="1" customFormat="1" x14ac:dyDescent="0.25">
      <c r="A11" s="1" t="s">
        <v>147</v>
      </c>
      <c r="B11" s="34"/>
    </row>
    <row r="12" spans="1:2" x14ac:dyDescent="0.25">
      <c r="A12" t="s">
        <v>92</v>
      </c>
      <c r="B12" s="34">
        <v>-90</v>
      </c>
    </row>
    <row r="13" spans="1:2" x14ac:dyDescent="0.25">
      <c r="A13" t="s">
        <v>96</v>
      </c>
      <c r="B13" s="34">
        <v>-10964.54</v>
      </c>
    </row>
    <row r="14" spans="1:2" x14ac:dyDescent="0.25">
      <c r="B14" s="36">
        <f>SUM(B10:B13)</f>
        <v>3882388.1799999997</v>
      </c>
    </row>
    <row r="15" spans="1:2" x14ac:dyDescent="0.25">
      <c r="B15" s="34"/>
    </row>
    <row r="16" spans="1:2" x14ac:dyDescent="0.25">
      <c r="B16" s="34">
        <f>+B8+B14</f>
        <v>-5918387.1100000013</v>
      </c>
    </row>
    <row r="17" spans="1:2" x14ac:dyDescent="0.25">
      <c r="A17" t="s">
        <v>148</v>
      </c>
      <c r="B17" s="34">
        <v>255132.77</v>
      </c>
    </row>
    <row r="18" spans="1:2" x14ac:dyDescent="0.25">
      <c r="A18" t="s">
        <v>149</v>
      </c>
      <c r="B18" s="34">
        <f>749.8298724*1000</f>
        <v>749829.87239999999</v>
      </c>
    </row>
    <row r="19" spans="1:2" x14ac:dyDescent="0.25">
      <c r="B19" s="36">
        <f>SUM(B16:B18)</f>
        <v>-4913424.467600002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B55" sqref="B55"/>
    </sheetView>
  </sheetViews>
  <sheetFormatPr defaultRowHeight="15" x14ac:dyDescent="0.25"/>
  <cols>
    <col min="1" max="1" width="53.85546875" style="1" bestFit="1" customWidth="1"/>
    <col min="2" max="2" width="15.5703125" style="1" bestFit="1" customWidth="1"/>
    <col min="3" max="256" width="9.140625" style="1"/>
    <col min="257" max="257" width="53.85546875" style="1" bestFit="1" customWidth="1"/>
    <col min="258" max="258" width="15.5703125" style="1" bestFit="1" customWidth="1"/>
    <col min="259" max="512" width="9.140625" style="1"/>
    <col min="513" max="513" width="53.85546875" style="1" bestFit="1" customWidth="1"/>
    <col min="514" max="514" width="15.5703125" style="1" bestFit="1" customWidth="1"/>
    <col min="515" max="768" width="9.140625" style="1"/>
    <col min="769" max="769" width="53.85546875" style="1" bestFit="1" customWidth="1"/>
    <col min="770" max="770" width="15.5703125" style="1" bestFit="1" customWidth="1"/>
    <col min="771" max="1024" width="9.140625" style="1"/>
    <col min="1025" max="1025" width="53.85546875" style="1" bestFit="1" customWidth="1"/>
    <col min="1026" max="1026" width="15.5703125" style="1" bestFit="1" customWidth="1"/>
    <col min="1027" max="1280" width="9.140625" style="1"/>
    <col min="1281" max="1281" width="53.85546875" style="1" bestFit="1" customWidth="1"/>
    <col min="1282" max="1282" width="15.5703125" style="1" bestFit="1" customWidth="1"/>
    <col min="1283" max="1536" width="9.140625" style="1"/>
    <col min="1537" max="1537" width="53.85546875" style="1" bestFit="1" customWidth="1"/>
    <col min="1538" max="1538" width="15.5703125" style="1" bestFit="1" customWidth="1"/>
    <col min="1539" max="1792" width="9.140625" style="1"/>
    <col min="1793" max="1793" width="53.85546875" style="1" bestFit="1" customWidth="1"/>
    <col min="1794" max="1794" width="15.5703125" style="1" bestFit="1" customWidth="1"/>
    <col min="1795" max="2048" width="9.140625" style="1"/>
    <col min="2049" max="2049" width="53.85546875" style="1" bestFit="1" customWidth="1"/>
    <col min="2050" max="2050" width="15.5703125" style="1" bestFit="1" customWidth="1"/>
    <col min="2051" max="2304" width="9.140625" style="1"/>
    <col min="2305" max="2305" width="53.85546875" style="1" bestFit="1" customWidth="1"/>
    <col min="2306" max="2306" width="15.5703125" style="1" bestFit="1" customWidth="1"/>
    <col min="2307" max="2560" width="9.140625" style="1"/>
    <col min="2561" max="2561" width="53.85546875" style="1" bestFit="1" customWidth="1"/>
    <col min="2562" max="2562" width="15.5703125" style="1" bestFit="1" customWidth="1"/>
    <col min="2563" max="2816" width="9.140625" style="1"/>
    <col min="2817" max="2817" width="53.85546875" style="1" bestFit="1" customWidth="1"/>
    <col min="2818" max="2818" width="15.5703125" style="1" bestFit="1" customWidth="1"/>
    <col min="2819" max="3072" width="9.140625" style="1"/>
    <col min="3073" max="3073" width="53.85546875" style="1" bestFit="1" customWidth="1"/>
    <col min="3074" max="3074" width="15.5703125" style="1" bestFit="1" customWidth="1"/>
    <col min="3075" max="3328" width="9.140625" style="1"/>
    <col min="3329" max="3329" width="53.85546875" style="1" bestFit="1" customWidth="1"/>
    <col min="3330" max="3330" width="15.5703125" style="1" bestFit="1" customWidth="1"/>
    <col min="3331" max="3584" width="9.140625" style="1"/>
    <col min="3585" max="3585" width="53.85546875" style="1" bestFit="1" customWidth="1"/>
    <col min="3586" max="3586" width="15.5703125" style="1" bestFit="1" customWidth="1"/>
    <col min="3587" max="3840" width="9.140625" style="1"/>
    <col min="3841" max="3841" width="53.85546875" style="1" bestFit="1" customWidth="1"/>
    <col min="3842" max="3842" width="15.5703125" style="1" bestFit="1" customWidth="1"/>
    <col min="3843" max="4096" width="9.140625" style="1"/>
    <col min="4097" max="4097" width="53.85546875" style="1" bestFit="1" customWidth="1"/>
    <col min="4098" max="4098" width="15.5703125" style="1" bestFit="1" customWidth="1"/>
    <col min="4099" max="4352" width="9.140625" style="1"/>
    <col min="4353" max="4353" width="53.85546875" style="1" bestFit="1" customWidth="1"/>
    <col min="4354" max="4354" width="15.5703125" style="1" bestFit="1" customWidth="1"/>
    <col min="4355" max="4608" width="9.140625" style="1"/>
    <col min="4609" max="4609" width="53.85546875" style="1" bestFit="1" customWidth="1"/>
    <col min="4610" max="4610" width="15.5703125" style="1" bestFit="1" customWidth="1"/>
    <col min="4611" max="4864" width="9.140625" style="1"/>
    <col min="4865" max="4865" width="53.85546875" style="1" bestFit="1" customWidth="1"/>
    <col min="4866" max="4866" width="15.5703125" style="1" bestFit="1" customWidth="1"/>
    <col min="4867" max="5120" width="9.140625" style="1"/>
    <col min="5121" max="5121" width="53.85546875" style="1" bestFit="1" customWidth="1"/>
    <col min="5122" max="5122" width="15.5703125" style="1" bestFit="1" customWidth="1"/>
    <col min="5123" max="5376" width="9.140625" style="1"/>
    <col min="5377" max="5377" width="53.85546875" style="1" bestFit="1" customWidth="1"/>
    <col min="5378" max="5378" width="15.5703125" style="1" bestFit="1" customWidth="1"/>
    <col min="5379" max="5632" width="9.140625" style="1"/>
    <col min="5633" max="5633" width="53.85546875" style="1" bestFit="1" customWidth="1"/>
    <col min="5634" max="5634" width="15.5703125" style="1" bestFit="1" customWidth="1"/>
    <col min="5635" max="5888" width="9.140625" style="1"/>
    <col min="5889" max="5889" width="53.85546875" style="1" bestFit="1" customWidth="1"/>
    <col min="5890" max="5890" width="15.5703125" style="1" bestFit="1" customWidth="1"/>
    <col min="5891" max="6144" width="9.140625" style="1"/>
    <col min="6145" max="6145" width="53.85546875" style="1" bestFit="1" customWidth="1"/>
    <col min="6146" max="6146" width="15.5703125" style="1" bestFit="1" customWidth="1"/>
    <col min="6147" max="6400" width="9.140625" style="1"/>
    <col min="6401" max="6401" width="53.85546875" style="1" bestFit="1" customWidth="1"/>
    <col min="6402" max="6402" width="15.5703125" style="1" bestFit="1" customWidth="1"/>
    <col min="6403" max="6656" width="9.140625" style="1"/>
    <col min="6657" max="6657" width="53.85546875" style="1" bestFit="1" customWidth="1"/>
    <col min="6658" max="6658" width="15.5703125" style="1" bestFit="1" customWidth="1"/>
    <col min="6659" max="6912" width="9.140625" style="1"/>
    <col min="6913" max="6913" width="53.85546875" style="1" bestFit="1" customWidth="1"/>
    <col min="6914" max="6914" width="15.5703125" style="1" bestFit="1" customWidth="1"/>
    <col min="6915" max="7168" width="9.140625" style="1"/>
    <col min="7169" max="7169" width="53.85546875" style="1" bestFit="1" customWidth="1"/>
    <col min="7170" max="7170" width="15.5703125" style="1" bestFit="1" customWidth="1"/>
    <col min="7171" max="7424" width="9.140625" style="1"/>
    <col min="7425" max="7425" width="53.85546875" style="1" bestFit="1" customWidth="1"/>
    <col min="7426" max="7426" width="15.5703125" style="1" bestFit="1" customWidth="1"/>
    <col min="7427" max="7680" width="9.140625" style="1"/>
    <col min="7681" max="7681" width="53.85546875" style="1" bestFit="1" customWidth="1"/>
    <col min="7682" max="7682" width="15.5703125" style="1" bestFit="1" customWidth="1"/>
    <col min="7683" max="7936" width="9.140625" style="1"/>
    <col min="7937" max="7937" width="53.85546875" style="1" bestFit="1" customWidth="1"/>
    <col min="7938" max="7938" width="15.5703125" style="1" bestFit="1" customWidth="1"/>
    <col min="7939" max="8192" width="9.140625" style="1"/>
    <col min="8193" max="8193" width="53.85546875" style="1" bestFit="1" customWidth="1"/>
    <col min="8194" max="8194" width="15.5703125" style="1" bestFit="1" customWidth="1"/>
    <col min="8195" max="8448" width="9.140625" style="1"/>
    <col min="8449" max="8449" width="53.85546875" style="1" bestFit="1" customWidth="1"/>
    <col min="8450" max="8450" width="15.5703125" style="1" bestFit="1" customWidth="1"/>
    <col min="8451" max="8704" width="9.140625" style="1"/>
    <col min="8705" max="8705" width="53.85546875" style="1" bestFit="1" customWidth="1"/>
    <col min="8706" max="8706" width="15.5703125" style="1" bestFit="1" customWidth="1"/>
    <col min="8707" max="8960" width="9.140625" style="1"/>
    <col min="8961" max="8961" width="53.85546875" style="1" bestFit="1" customWidth="1"/>
    <col min="8962" max="8962" width="15.5703125" style="1" bestFit="1" customWidth="1"/>
    <col min="8963" max="9216" width="9.140625" style="1"/>
    <col min="9217" max="9217" width="53.85546875" style="1" bestFit="1" customWidth="1"/>
    <col min="9218" max="9218" width="15.5703125" style="1" bestFit="1" customWidth="1"/>
    <col min="9219" max="9472" width="9.140625" style="1"/>
    <col min="9473" max="9473" width="53.85546875" style="1" bestFit="1" customWidth="1"/>
    <col min="9474" max="9474" width="15.5703125" style="1" bestFit="1" customWidth="1"/>
    <col min="9475" max="9728" width="9.140625" style="1"/>
    <col min="9729" max="9729" width="53.85546875" style="1" bestFit="1" customWidth="1"/>
    <col min="9730" max="9730" width="15.5703125" style="1" bestFit="1" customWidth="1"/>
    <col min="9731" max="9984" width="9.140625" style="1"/>
    <col min="9985" max="9985" width="53.85546875" style="1" bestFit="1" customWidth="1"/>
    <col min="9986" max="9986" width="15.5703125" style="1" bestFit="1" customWidth="1"/>
    <col min="9987" max="10240" width="9.140625" style="1"/>
    <col min="10241" max="10241" width="53.85546875" style="1" bestFit="1" customWidth="1"/>
    <col min="10242" max="10242" width="15.5703125" style="1" bestFit="1" customWidth="1"/>
    <col min="10243" max="10496" width="9.140625" style="1"/>
    <col min="10497" max="10497" width="53.85546875" style="1" bestFit="1" customWidth="1"/>
    <col min="10498" max="10498" width="15.5703125" style="1" bestFit="1" customWidth="1"/>
    <col min="10499" max="10752" width="9.140625" style="1"/>
    <col min="10753" max="10753" width="53.85546875" style="1" bestFit="1" customWidth="1"/>
    <col min="10754" max="10754" width="15.5703125" style="1" bestFit="1" customWidth="1"/>
    <col min="10755" max="11008" width="9.140625" style="1"/>
    <col min="11009" max="11009" width="53.85546875" style="1" bestFit="1" customWidth="1"/>
    <col min="11010" max="11010" width="15.5703125" style="1" bestFit="1" customWidth="1"/>
    <col min="11011" max="11264" width="9.140625" style="1"/>
    <col min="11265" max="11265" width="53.85546875" style="1" bestFit="1" customWidth="1"/>
    <col min="11266" max="11266" width="15.5703125" style="1" bestFit="1" customWidth="1"/>
    <col min="11267" max="11520" width="9.140625" style="1"/>
    <col min="11521" max="11521" width="53.85546875" style="1" bestFit="1" customWidth="1"/>
    <col min="11522" max="11522" width="15.5703125" style="1" bestFit="1" customWidth="1"/>
    <col min="11523" max="11776" width="9.140625" style="1"/>
    <col min="11777" max="11777" width="53.85546875" style="1" bestFit="1" customWidth="1"/>
    <col min="11778" max="11778" width="15.5703125" style="1" bestFit="1" customWidth="1"/>
    <col min="11779" max="12032" width="9.140625" style="1"/>
    <col min="12033" max="12033" width="53.85546875" style="1" bestFit="1" customWidth="1"/>
    <col min="12034" max="12034" width="15.5703125" style="1" bestFit="1" customWidth="1"/>
    <col min="12035" max="12288" width="9.140625" style="1"/>
    <col min="12289" max="12289" width="53.85546875" style="1" bestFit="1" customWidth="1"/>
    <col min="12290" max="12290" width="15.5703125" style="1" bestFit="1" customWidth="1"/>
    <col min="12291" max="12544" width="9.140625" style="1"/>
    <col min="12545" max="12545" width="53.85546875" style="1" bestFit="1" customWidth="1"/>
    <col min="12546" max="12546" width="15.5703125" style="1" bestFit="1" customWidth="1"/>
    <col min="12547" max="12800" width="9.140625" style="1"/>
    <col min="12801" max="12801" width="53.85546875" style="1" bestFit="1" customWidth="1"/>
    <col min="12802" max="12802" width="15.5703125" style="1" bestFit="1" customWidth="1"/>
    <col min="12803" max="13056" width="9.140625" style="1"/>
    <col min="13057" max="13057" width="53.85546875" style="1" bestFit="1" customWidth="1"/>
    <col min="13058" max="13058" width="15.5703125" style="1" bestFit="1" customWidth="1"/>
    <col min="13059" max="13312" width="9.140625" style="1"/>
    <col min="13313" max="13313" width="53.85546875" style="1" bestFit="1" customWidth="1"/>
    <col min="13314" max="13314" width="15.5703125" style="1" bestFit="1" customWidth="1"/>
    <col min="13315" max="13568" width="9.140625" style="1"/>
    <col min="13569" max="13569" width="53.85546875" style="1" bestFit="1" customWidth="1"/>
    <col min="13570" max="13570" width="15.5703125" style="1" bestFit="1" customWidth="1"/>
    <col min="13571" max="13824" width="9.140625" style="1"/>
    <col min="13825" max="13825" width="53.85546875" style="1" bestFit="1" customWidth="1"/>
    <col min="13826" max="13826" width="15.5703125" style="1" bestFit="1" customWidth="1"/>
    <col min="13827" max="14080" width="9.140625" style="1"/>
    <col min="14081" max="14081" width="53.85546875" style="1" bestFit="1" customWidth="1"/>
    <col min="14082" max="14082" width="15.5703125" style="1" bestFit="1" customWidth="1"/>
    <col min="14083" max="14336" width="9.140625" style="1"/>
    <col min="14337" max="14337" width="53.85546875" style="1" bestFit="1" customWidth="1"/>
    <col min="14338" max="14338" width="15.5703125" style="1" bestFit="1" customWidth="1"/>
    <col min="14339" max="14592" width="9.140625" style="1"/>
    <col min="14593" max="14593" width="53.85546875" style="1" bestFit="1" customWidth="1"/>
    <col min="14594" max="14594" width="15.5703125" style="1" bestFit="1" customWidth="1"/>
    <col min="14595" max="14848" width="9.140625" style="1"/>
    <col min="14849" max="14849" width="53.85546875" style="1" bestFit="1" customWidth="1"/>
    <col min="14850" max="14850" width="15.5703125" style="1" bestFit="1" customWidth="1"/>
    <col min="14851" max="15104" width="9.140625" style="1"/>
    <col min="15105" max="15105" width="53.85546875" style="1" bestFit="1" customWidth="1"/>
    <col min="15106" max="15106" width="15.5703125" style="1" bestFit="1" customWidth="1"/>
    <col min="15107" max="15360" width="9.140625" style="1"/>
    <col min="15361" max="15361" width="53.85546875" style="1" bestFit="1" customWidth="1"/>
    <col min="15362" max="15362" width="15.5703125" style="1" bestFit="1" customWidth="1"/>
    <col min="15363" max="15616" width="9.140625" style="1"/>
    <col min="15617" max="15617" width="53.85546875" style="1" bestFit="1" customWidth="1"/>
    <col min="15618" max="15618" width="15.5703125" style="1" bestFit="1" customWidth="1"/>
    <col min="15619" max="15872" width="9.140625" style="1"/>
    <col min="15873" max="15873" width="53.85546875" style="1" bestFit="1" customWidth="1"/>
    <col min="15874" max="15874" width="15.5703125" style="1" bestFit="1" customWidth="1"/>
    <col min="15875" max="16128" width="9.140625" style="1"/>
    <col min="16129" max="16129" width="53.85546875" style="1" bestFit="1" customWidth="1"/>
    <col min="16130" max="16130" width="15.5703125" style="1" bestFit="1" customWidth="1"/>
    <col min="16131" max="16384" width="9.140625" style="1"/>
  </cols>
  <sheetData>
    <row r="1" spans="1:2" x14ac:dyDescent="0.25">
      <c r="B1" s="26" t="s">
        <v>54</v>
      </c>
    </row>
    <row r="2" spans="1:2" x14ac:dyDescent="0.25">
      <c r="B2" s="26" t="s">
        <v>131</v>
      </c>
    </row>
    <row r="3" spans="1:2" x14ac:dyDescent="0.25">
      <c r="B3" s="26" t="s">
        <v>132</v>
      </c>
    </row>
    <row r="4" spans="1:2" x14ac:dyDescent="0.25">
      <c r="B4" s="26" t="s">
        <v>133</v>
      </c>
    </row>
    <row r="5" spans="1:2" x14ac:dyDescent="0.25">
      <c r="B5" s="26" t="s">
        <v>134</v>
      </c>
    </row>
    <row r="6" spans="1:2" x14ac:dyDescent="0.25">
      <c r="B6" s="26" t="s">
        <v>135</v>
      </c>
    </row>
    <row r="7" spans="1:2" x14ac:dyDescent="0.25">
      <c r="B7" s="26" t="s">
        <v>136</v>
      </c>
    </row>
    <row r="8" spans="1:2" x14ac:dyDescent="0.25">
      <c r="A8" s="27" t="s">
        <v>42</v>
      </c>
      <c r="B8" s="29">
        <v>0</v>
      </c>
    </row>
    <row r="9" spans="1:2" x14ac:dyDescent="0.25">
      <c r="A9" s="27" t="s">
        <v>43</v>
      </c>
      <c r="B9" s="30">
        <v>-2585495.4600000004</v>
      </c>
    </row>
    <row r="10" spans="1:2" x14ac:dyDescent="0.25">
      <c r="A10" s="27" t="s">
        <v>44</v>
      </c>
      <c r="B10" s="30">
        <v>-2360173.5400000005</v>
      </c>
    </row>
    <row r="11" spans="1:2" x14ac:dyDescent="0.25">
      <c r="A11" s="27" t="s">
        <v>45</v>
      </c>
      <c r="B11" s="30">
        <v>-4647286.1899999995</v>
      </c>
    </row>
    <row r="12" spans="1:2" x14ac:dyDescent="0.25">
      <c r="A12" s="27" t="s">
        <v>46</v>
      </c>
      <c r="B12" s="31">
        <v>-74786.67</v>
      </c>
    </row>
    <row r="13" spans="1:2" x14ac:dyDescent="0.25">
      <c r="A13" s="27" t="s">
        <v>47</v>
      </c>
      <c r="B13" s="29">
        <v>0</v>
      </c>
    </row>
    <row r="14" spans="1:2" x14ac:dyDescent="0.25">
      <c r="A14" s="27" t="s">
        <v>48</v>
      </c>
      <c r="B14" s="31">
        <v>-8640</v>
      </c>
    </row>
    <row r="15" spans="1:2" x14ac:dyDescent="0.25">
      <c r="A15" s="27" t="s">
        <v>49</v>
      </c>
      <c r="B15" s="31">
        <v>-207820.10000000003</v>
      </c>
    </row>
    <row r="16" spans="1:2" x14ac:dyDescent="0.25">
      <c r="A16" s="27" t="s">
        <v>137</v>
      </c>
      <c r="B16" s="29">
        <v>-9884201.9600000009</v>
      </c>
    </row>
    <row r="17" spans="1:2" x14ac:dyDescent="0.25">
      <c r="A17" s="27" t="s">
        <v>50</v>
      </c>
      <c r="B17" s="31">
        <v>-36150.009999999995</v>
      </c>
    </row>
    <row r="18" spans="1:2" x14ac:dyDescent="0.25">
      <c r="A18" s="27" t="s">
        <v>138</v>
      </c>
      <c r="B18" s="32">
        <v>-36150.009999999995</v>
      </c>
    </row>
    <row r="19" spans="1:2" x14ac:dyDescent="0.25">
      <c r="A19" s="27" t="s">
        <v>51</v>
      </c>
      <c r="B19" s="29">
        <v>-9920351.9700000007</v>
      </c>
    </row>
    <row r="20" spans="1:2" x14ac:dyDescent="0.25">
      <c r="A20" s="27" t="s">
        <v>55</v>
      </c>
      <c r="B20" s="29">
        <v>115592.41</v>
      </c>
    </row>
    <row r="21" spans="1:2" x14ac:dyDescent="0.25">
      <c r="A21" s="27" t="s">
        <v>56</v>
      </c>
      <c r="B21" s="29">
        <v>12861.97</v>
      </c>
    </row>
    <row r="22" spans="1:2" x14ac:dyDescent="0.25">
      <c r="A22" s="27" t="s">
        <v>57</v>
      </c>
      <c r="B22" s="29">
        <v>26036.47</v>
      </c>
    </row>
    <row r="23" spans="1:2" x14ac:dyDescent="0.25">
      <c r="A23" s="27" t="s">
        <v>58</v>
      </c>
      <c r="B23" s="33" t="s">
        <v>59</v>
      </c>
    </row>
    <row r="24" spans="1:2" x14ac:dyDescent="0.25">
      <c r="A24" s="27" t="s">
        <v>60</v>
      </c>
      <c r="B24" s="29">
        <v>125.03999999999999</v>
      </c>
    </row>
    <row r="25" spans="1:2" x14ac:dyDescent="0.25">
      <c r="A25" s="27" t="s">
        <v>61</v>
      </c>
      <c r="B25" s="33" t="s">
        <v>59</v>
      </c>
    </row>
    <row r="26" spans="1:2" x14ac:dyDescent="0.25">
      <c r="A26" s="27" t="s">
        <v>62</v>
      </c>
      <c r="B26" s="29">
        <v>840.5</v>
      </c>
    </row>
    <row r="27" spans="1:2" x14ac:dyDescent="0.25">
      <c r="A27" s="27" t="s">
        <v>63</v>
      </c>
      <c r="B27" s="29">
        <v>0</v>
      </c>
    </row>
    <row r="28" spans="1:2" x14ac:dyDescent="0.25">
      <c r="A28" s="27" t="s">
        <v>64</v>
      </c>
      <c r="B28" s="29">
        <v>150</v>
      </c>
    </row>
    <row r="29" spans="1:2" x14ac:dyDescent="0.25">
      <c r="A29" s="27" t="s">
        <v>139</v>
      </c>
      <c r="B29" s="29">
        <v>155606.38999999998</v>
      </c>
    </row>
    <row r="30" spans="1:2" x14ac:dyDescent="0.25">
      <c r="A30" s="27" t="s">
        <v>66</v>
      </c>
      <c r="B30" s="29">
        <v>0</v>
      </c>
    </row>
    <row r="31" spans="1:2" x14ac:dyDescent="0.25">
      <c r="A31" s="27" t="s">
        <v>67</v>
      </c>
      <c r="B31" s="29">
        <v>17091.29</v>
      </c>
    </row>
    <row r="32" spans="1:2" x14ac:dyDescent="0.25">
      <c r="A32" s="27" t="s">
        <v>68</v>
      </c>
      <c r="B32" s="29">
        <v>1277.1300000000001</v>
      </c>
    </row>
    <row r="33" spans="1:2" x14ac:dyDescent="0.25">
      <c r="A33" s="27" t="s">
        <v>69</v>
      </c>
      <c r="B33" s="29">
        <v>7165</v>
      </c>
    </row>
    <row r="34" spans="1:2" x14ac:dyDescent="0.25">
      <c r="A34" s="27" t="s">
        <v>70</v>
      </c>
      <c r="B34" s="29">
        <v>71854.720000000001</v>
      </c>
    </row>
    <row r="35" spans="1:2" x14ac:dyDescent="0.25">
      <c r="A35" s="27" t="s">
        <v>71</v>
      </c>
      <c r="B35" s="29">
        <v>238249.18</v>
      </c>
    </row>
    <row r="36" spans="1:2" x14ac:dyDescent="0.25">
      <c r="A36" s="27" t="s">
        <v>72</v>
      </c>
      <c r="B36" s="29">
        <v>388.35</v>
      </c>
    </row>
    <row r="37" spans="1:2" x14ac:dyDescent="0.25">
      <c r="A37" s="27" t="s">
        <v>73</v>
      </c>
      <c r="B37" s="29">
        <v>915.72</v>
      </c>
    </row>
    <row r="38" spans="1:2" x14ac:dyDescent="0.25">
      <c r="A38" s="27" t="s">
        <v>140</v>
      </c>
      <c r="B38" s="29">
        <v>336941.38999999996</v>
      </c>
    </row>
    <row r="39" spans="1:2" x14ac:dyDescent="0.25">
      <c r="A39" s="27" t="s">
        <v>75</v>
      </c>
      <c r="B39" s="29">
        <v>0</v>
      </c>
    </row>
    <row r="40" spans="1:2" x14ac:dyDescent="0.25">
      <c r="A40" s="27" t="s">
        <v>141</v>
      </c>
      <c r="B40" s="29">
        <v>0</v>
      </c>
    </row>
    <row r="41" spans="1:2" x14ac:dyDescent="0.25">
      <c r="A41" s="27" t="s">
        <v>76</v>
      </c>
      <c r="B41" s="29">
        <v>70586.38</v>
      </c>
    </row>
    <row r="42" spans="1:2" x14ac:dyDescent="0.25">
      <c r="A42" s="27" t="s">
        <v>77</v>
      </c>
      <c r="B42" s="33" t="s">
        <v>59</v>
      </c>
    </row>
    <row r="43" spans="1:2" x14ac:dyDescent="0.25">
      <c r="A43" s="27" t="s">
        <v>78</v>
      </c>
      <c r="B43" s="29">
        <v>1167.4499999999998</v>
      </c>
    </row>
    <row r="44" spans="1:2" x14ac:dyDescent="0.25">
      <c r="A44" s="27" t="s">
        <v>79</v>
      </c>
      <c r="B44" s="29">
        <v>2300</v>
      </c>
    </row>
    <row r="45" spans="1:2" x14ac:dyDescent="0.25">
      <c r="A45" s="27" t="s">
        <v>80</v>
      </c>
      <c r="B45" s="29">
        <v>234190.16000000003</v>
      </c>
    </row>
    <row r="46" spans="1:2" x14ac:dyDescent="0.25">
      <c r="A46" s="27" t="s">
        <v>82</v>
      </c>
      <c r="B46" s="29">
        <v>8313</v>
      </c>
    </row>
    <row r="47" spans="1:2" x14ac:dyDescent="0.25">
      <c r="A47" s="27" t="s">
        <v>83</v>
      </c>
      <c r="B47" s="29">
        <v>145579.97</v>
      </c>
    </row>
    <row r="48" spans="1:2" x14ac:dyDescent="0.25">
      <c r="A48" s="27" t="s">
        <v>85</v>
      </c>
      <c r="B48" s="29">
        <v>0</v>
      </c>
    </row>
    <row r="49" spans="1:2" x14ac:dyDescent="0.25">
      <c r="A49" s="27" t="s">
        <v>86</v>
      </c>
      <c r="B49" s="29">
        <v>2945.98</v>
      </c>
    </row>
    <row r="50" spans="1:2" x14ac:dyDescent="0.25">
      <c r="A50" s="27" t="s">
        <v>87</v>
      </c>
      <c r="B50" s="29">
        <v>268.35000000000002</v>
      </c>
    </row>
    <row r="51" spans="1:2" x14ac:dyDescent="0.25">
      <c r="A51" s="27" t="s">
        <v>88</v>
      </c>
      <c r="B51" s="29">
        <v>4800</v>
      </c>
    </row>
    <row r="52" spans="1:2" x14ac:dyDescent="0.25">
      <c r="A52" s="27" t="s">
        <v>89</v>
      </c>
      <c r="B52" s="29">
        <v>26750.5</v>
      </c>
    </row>
    <row r="53" spans="1:2" x14ac:dyDescent="0.25">
      <c r="A53" s="27" t="s">
        <v>90</v>
      </c>
      <c r="B53" s="29">
        <v>328257.45</v>
      </c>
    </row>
    <row r="54" spans="1:2" x14ac:dyDescent="0.25">
      <c r="A54" s="27" t="s">
        <v>92</v>
      </c>
      <c r="B54" s="29">
        <v>90</v>
      </c>
    </row>
    <row r="55" spans="1:2" x14ac:dyDescent="0.25">
      <c r="A55" s="27" t="s">
        <v>142</v>
      </c>
      <c r="B55" s="29">
        <v>825249.24</v>
      </c>
    </row>
    <row r="56" spans="1:2" x14ac:dyDescent="0.25">
      <c r="A56" s="27" t="s">
        <v>93</v>
      </c>
      <c r="B56" s="29">
        <v>2564681.16</v>
      </c>
    </row>
    <row r="57" spans="1:2" x14ac:dyDescent="0.25">
      <c r="A57" s="27" t="s">
        <v>143</v>
      </c>
      <c r="B57" s="29">
        <v>2564681.16</v>
      </c>
    </row>
    <row r="58" spans="1:2" x14ac:dyDescent="0.25">
      <c r="A58" s="27" t="s">
        <v>96</v>
      </c>
      <c r="B58" s="29">
        <v>10964.54</v>
      </c>
    </row>
    <row r="59" spans="1:2" x14ac:dyDescent="0.25">
      <c r="A59" s="27" t="s">
        <v>97</v>
      </c>
      <c r="B59" s="29">
        <v>0</v>
      </c>
    </row>
    <row r="60" spans="1:2" x14ac:dyDescent="0.25">
      <c r="A60" s="27" t="s">
        <v>144</v>
      </c>
      <c r="B60" s="29">
        <v>10964.54</v>
      </c>
    </row>
    <row r="61" spans="1:2" x14ac:dyDescent="0.25">
      <c r="A61" s="27" t="s">
        <v>98</v>
      </c>
      <c r="B61" s="29">
        <v>3893442.7199999997</v>
      </c>
    </row>
    <row r="62" spans="1:2" x14ac:dyDescent="0.25">
      <c r="A62" s="27" t="s">
        <v>145</v>
      </c>
      <c r="B62" s="29">
        <v>-6026909.2500000019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1A836887EBE947A478A2E47ED117DF" ma:contentTypeVersion="0" ma:contentTypeDescription="Create a new document." ma:contentTypeScope="" ma:versionID="98aab92c37c25dfc1a71db3b163521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1B835-3A1F-4C5D-832D-EC66E41D3F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603646-2C09-4948-BC5D-1B6F519AA81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FA980F-BAFB-4A21-B9F3-9BFF83FE71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Transparency</vt:lpstr>
      <vt:lpstr>Income Exp and Control account </vt:lpstr>
      <vt:lpstr>Rec</vt:lpstr>
      <vt:lpstr>PBCS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Ogbonda, Nchelem</dc:creator>
  <cp:lastModifiedBy>Racz, Mark</cp:lastModifiedBy>
  <dcterms:created xsi:type="dcterms:W3CDTF">2019-06-28T08:52:47Z</dcterms:created>
  <dcterms:modified xsi:type="dcterms:W3CDTF">2020-12-04T16:08:44Z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0x010100F41A836887EBE947A478A2E47ED117DF</vt:lpwstr>
  </property>
</Properties>
</file>