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236" windowWidth="15315" windowHeight="9330" activeTab="1"/>
  </bookViews>
  <sheets>
    <sheet name="CoverSheet" sheetId="1" r:id="rId1"/>
    <sheet name="LATable" sheetId="2" r:id="rId2"/>
    <sheet name="SchoolTable" sheetId="3" r:id="rId3"/>
  </sheets>
  <externalReferences>
    <externalReference r:id="rId6"/>
    <externalReference r:id="rId7"/>
    <externalReference r:id="rId8"/>
    <externalReference r:id="rId9"/>
    <externalReference r:id="rId10"/>
    <externalReference r:id="rId11"/>
  </externalReferences>
  <definedNames>
    <definedName name="all">'SchoolTable'!$9:$147</definedName>
    <definedName name="all_rows">'SchoolTable'!$11:$153</definedName>
    <definedName name="all_schools">'SchoolTable'!$A:$XFD</definedName>
    <definedName name="AllCol">'SchoolTable'!$A$1:$FY$1</definedName>
    <definedName name="AllRow_1">'SchoolTable'!$1:$24</definedName>
    <definedName name="AllRow_2">'SchoolTable'!$30:$30</definedName>
    <definedName name="AllRow_3">'SchoolTable'!$96:$96</definedName>
    <definedName name="AllRow_4">'SchoolTable'!$101:$101</definedName>
    <definedName name="AllRow_5">'SchoolTable'!$113:$113</definedName>
    <definedName name="AllRow_6">'SchoolTable'!$118:$118</definedName>
    <definedName name="ASB">'SchoolTable'!$A$1:$BP$1</definedName>
    <definedName name="BeginCol_1">'SchoolTable'!$A:$G</definedName>
    <definedName name="BeginCol_2">'SchoolTable'!$A:$O</definedName>
    <definedName name="BeginCol_3">'SchoolTable'!$A:$CT</definedName>
    <definedName name="BeginCol_4">'SchoolTable'!$A:$BE</definedName>
    <definedName name="CilCnt_4">'SchoolTable'!$U:$AK</definedName>
    <definedName name="ColCnt_3">'SchoolTable'!$G:$L</definedName>
    <definedName name="ColCnt_5">'SchoolTable'!$AM:$BC</definedName>
    <definedName name="ColCnt_6">'SchoolTable'!$BE:$BN</definedName>
    <definedName name="colls">'SchoolTable'!$A$1:$FY$1</definedName>
    <definedName name="cols10">'SchoolTable'!$A:$DJ</definedName>
    <definedName name="cols11">'SchoolTable'!$A:$DU</definedName>
    <definedName name="cols12">'SchoolTable'!$A:$DZ</definedName>
    <definedName name="cols13">'SchoolTable'!$A:$DZ</definedName>
    <definedName name="cols14">'SchoolTable'!$A:$EJ</definedName>
    <definedName name="cols14a">'SchoolTable'!$A:$FN</definedName>
    <definedName name="cols16">'SchoolTable'!$A:$S</definedName>
    <definedName name="cols17">'SchoolTable'!$A:$CT</definedName>
    <definedName name="cols3a">'SchoolTable'!$A:$L</definedName>
    <definedName name="cols3b">'SchoolTable'!$A:$AK</definedName>
    <definedName name="cols3c">'SchoolTable'!$A:$BC</definedName>
    <definedName name="cols3d">'SchoolTable'!$A:$BN</definedName>
    <definedName name="cols5">'SchoolTable'!$A:$CT</definedName>
    <definedName name="cols6">'SchoolTable'!$A:$CW</definedName>
    <definedName name="cols6a">'SchoolTable'!$A:$CW</definedName>
    <definedName name="cols7">'SchoolTable'!$A:$DA</definedName>
    <definedName name="cols8">'SchoolTable'!$A:$DD</definedName>
    <definedName name="cols9">'SchoolTable'!$A:$DG</definedName>
    <definedName name="datarows">'SchoolTable'!#REF!</definedName>
    <definedName name="EndCol_1">'SchoolTable'!$A:$K</definedName>
    <definedName name="EndCol_2">'SchoolTable'!$A:$R</definedName>
    <definedName name="EndCol_3">'SchoolTable'!$A:$CT</definedName>
    <definedName name="enddfes">#REF!</definedName>
    <definedName name="GroupID_1">'SchoolTable'!$A:$L</definedName>
    <definedName name="GroupID_10">'SchoolTable'!$A:$DD</definedName>
    <definedName name="GroupID_11">'SchoolTable'!$A:$DG</definedName>
    <definedName name="GroupID_12">'SchoolTable'!$A:$DJ</definedName>
    <definedName name="GroupID_13">'SchoolTable'!$A:$DU</definedName>
    <definedName name="GroupID_14">'SchoolTable'!$A:$DZ</definedName>
    <definedName name="GroupID_15">'SchoolTable'!$A:$EJ</definedName>
    <definedName name="GroupID_16">'SchoolTable'!$A:$EV</definedName>
    <definedName name="GroupID_17">'SchoolTable'!$A:$FF</definedName>
    <definedName name="GroupID_18">'SchoolTable'!$A:$FI</definedName>
    <definedName name="GroupID_19">'SchoolTable'!$A:$FN</definedName>
    <definedName name="GroupID_2">'SchoolTable'!$A:$S</definedName>
    <definedName name="GroupID_3">'SchoolTable'!$A:$AK</definedName>
    <definedName name="GroupID_4">'SchoolTable'!$A:$BC</definedName>
    <definedName name="GroupID_5">'SchoolTable'!$A:$BN</definedName>
    <definedName name="GroupID_6">'SchoolTable'!$A:$CB</definedName>
    <definedName name="GroupID_7">'SchoolTable'!$A:$CT</definedName>
    <definedName name="GroupID_8">'SchoolTable'!$A:$CW</definedName>
    <definedName name="GroupID_9">'SchoolTable'!$A:$DA</definedName>
    <definedName name="HOURS">'SchoolTable'!$G$21:$FY$21</definedName>
    <definedName name="iTotRow">'SchoolTable'!$1:$128</definedName>
    <definedName name="j">'SchoolTable'!$L:$L,'SchoolTable'!$M:$M,'SchoolTable'!$N:$N,'SchoolTable'!$S:$S,'SchoolTable'!$T:$T,'SchoolTable'!#REF!,'SchoolTable'!$AK:$AK,'SchoolTable'!$BC:$BC,'SchoolTable'!$A:$A,'SchoolTable'!$B:$B,'SchoolTable'!$C:$C,'SchoolTable'!$D:$D,'SchoolTable'!$BN:$BN,'SchoolTable'!#REF!,'SchoolTable'!$FS:$FS</definedName>
    <definedName name="junko">'SchoolTable'!$G:$K</definedName>
    <definedName name="LA_Note">'LATable'!$A$182</definedName>
    <definedName name="LAST_Nursery">'SchoolTable'!$1:$24</definedName>
    <definedName name="LAST_Primary">'SchoolTable'!$1:$94</definedName>
    <definedName name="LAST_PriMiddle">'SchoolTable'!$1:$97</definedName>
    <definedName name="LAST_SecMiddle">'SchoolTable'!$1:$114</definedName>
    <definedName name="LAST_SECONDARY">'SchoolTable'!$1:$111</definedName>
    <definedName name="LAST_Special">'SchoolTable'!$1:$125</definedName>
    <definedName name="LastDataRow">'SchoolTable'!$1:$125</definedName>
    <definedName name="md_2">'SchoolTable'!$1:$96</definedName>
    <definedName name="MD_3">'SchoolTable'!$1:$113</definedName>
    <definedName name="MDProw">'SchoolTable'!$1:$96</definedName>
    <definedName name="MDrow">'SchoolTable'!$96:$96</definedName>
    <definedName name="mdsrow">'SchoolTable'!$113:$113</definedName>
    <definedName name="MFG">'SchoolTable'!$A$1:$FU$1</definedName>
    <definedName name="MP_Rows">'SchoolTable'!$1:$97</definedName>
    <definedName name="MS_Rows">'SchoolTable'!$1:$114</definedName>
    <definedName name="msg">'SchoolTable'!$A$1:$FU$1</definedName>
    <definedName name="NewCol_1">'SchoolTable'!$A:$L</definedName>
    <definedName name="newcol_10">'SchoolTable'!$A:$DJ</definedName>
    <definedName name="newcol_11">'SchoolTable'!$A:$DU</definedName>
    <definedName name="newcol_12">'SchoolTable'!$A:$DZ</definedName>
    <definedName name="newcol_13">'SchoolTable'!$A:$DZ</definedName>
    <definedName name="newcol_14">'SchoolTable'!$A:$EJ</definedName>
    <definedName name="newcol_15">'SchoolTable'!$A:$FN</definedName>
    <definedName name="newcol_16">'SchoolTable'!$A:$S</definedName>
    <definedName name="newcol_17">'SchoolTable'!$A:$CT</definedName>
    <definedName name="newcol_2">'SchoolTable'!$A:$AK</definedName>
    <definedName name="newcol_20">'SchoolTable'!$A:$FI</definedName>
    <definedName name="newcol_3">'SchoolTable'!$A:$BC</definedName>
    <definedName name="newcol_4">'SchoolTable'!$A:$BN</definedName>
    <definedName name="newcol_5">'SchoolTable'!$A:$CT</definedName>
    <definedName name="newcol_6">'SchoolTable'!$A:$CW</definedName>
    <definedName name="newcol_7">'SchoolTable'!$A:$DA</definedName>
    <definedName name="newcol_8">'SchoolTable'!$A:$DD</definedName>
    <definedName name="newcol_9">'SchoolTable'!$A:$DG</definedName>
    <definedName name="NewSheet_Nursery">'SchoolTable'!$22:$22</definedName>
    <definedName name="NewSheet_Primary">'SchoolTable'!$30:$30</definedName>
    <definedName name="Newsheet_PriMiddle">'SchoolTable'!$A$96:$AK$97</definedName>
    <definedName name="NewSheet_SecMiddle">'SchoolTable'!$113:$114</definedName>
    <definedName name="NewSheet_Secondary">'SchoolTable'!$101:$101</definedName>
    <definedName name="NewSheet_Special">'SchoolTable'!$118:$118</definedName>
    <definedName name="NewSheetNursery">'SchoolTable'!$21:$22</definedName>
    <definedName name="non_nurse">'SchoolTable'!$117:$128</definedName>
    <definedName name="non_prim">'SchoolTable'!$21:$27,'SchoolTable'!$99:$130</definedName>
    <definedName name="non_sec">'SchoolTable'!$21:$98,'SchoolTable'!$116:$128</definedName>
    <definedName name="non_spe">'SchoolTable'!$21:$115,'SchoolTable'!$128:$129</definedName>
    <definedName name="Nonable2_3">'SchoolTable'!$FJ:$FL</definedName>
    <definedName name="nontable2">'SchoolTable'!$G:$K</definedName>
    <definedName name="NonTable2_1">'SchoolTable'!#REF!</definedName>
    <definedName name="NonTable2_2">'SchoolTable'!#REF!</definedName>
    <definedName name="NonTable2_3">'SchoolTable'!$FJ:$FL</definedName>
    <definedName name="NonTable2_4">'SchoolTable'!#REF!</definedName>
    <definedName name="NonTable2Rows">'SchoolTable'!$10:$19</definedName>
    <definedName name="nrecol_15">'SchoolTable'!$A:$FN</definedName>
    <definedName name="Nrow">'SchoolTable'!$1:$22</definedName>
    <definedName name="NS_Rows">'SchoolTable'!$1:$24</definedName>
    <definedName name="nurcol2">'SchoolTable'!$A:$FQ</definedName>
    <definedName name="NurCols">'SchoolTable'!$A:$CT</definedName>
    <definedName name="nurse_rows">'SchoolTable'!$1:$126</definedName>
    <definedName name="nursery">'SchoolTable'!$A:$T,'SchoolTable'!$BP:$CB,'SchoolTable'!$FO:$FO,'SchoolTable'!$FP:$FP,'SchoolTable'!$FQ:$FQ,'SchoolTable'!$FS:$FS,'SchoolTable'!$FT:$FT,'SchoolTable'!$FU:$FU,'SchoolTable'!$FW:$FW,'SchoolTable'!$FX:$FX,'SchoolTable'!$FY:$FY</definedName>
    <definedName name="OLE_LINK1" localSheetId="1">'LATable'!#REF!</definedName>
    <definedName name="openclose">'SchoolTable'!$A:$E</definedName>
    <definedName name="OthColEnd">'SchoolTable'!$A:$FY</definedName>
    <definedName name="OthColStart">'SchoolTable'!$A:$FQ</definedName>
    <definedName name="OtherCols">'SchoolTable'!$CC:$FY</definedName>
    <definedName name="PhaseTot">'SchoolTable'!$L:$L,'SchoolTable'!$AK:$AK,'SchoolTable'!$BC:$BC,'SchoolTable'!$BN:$BN</definedName>
    <definedName name="PhaseTot_1">'SchoolTable'!$A:$L</definedName>
    <definedName name="PhaseTot_2">'SchoolTable'!$A:$AK</definedName>
    <definedName name="PhaseTot_3">'SchoolTable'!$A:$BC</definedName>
    <definedName name="PhaseTot_4">'SchoolTable'!$A:$BN</definedName>
    <definedName name="PMDTot">'SchoolTable'!$1:$96</definedName>
    <definedName name="pmrow">'SchoolTable'!$30:$30</definedName>
    <definedName name="PPMDP">'SchoolTable'!$95:$95</definedName>
    <definedName name="PPMDS">'SchoolTable'!$112:$112</definedName>
    <definedName name="PPN">'SchoolTable'!$21:$21</definedName>
    <definedName name="PPP">'SchoolTable'!$29:$29</definedName>
    <definedName name="PPS">'SchoolTable'!$100:$100</definedName>
    <definedName name="PPSP">'SchoolTable'!$117:$117</definedName>
    <definedName name="prim_rows">'SchoolTable'!$27:$98</definedName>
    <definedName name="primary">'SchoolTable'!$A:$AL,'SchoolTable'!$BP:$CT,'SchoolTable'!$CX:$CY,'SchoolTable'!$CX:$FQ,'SchoolTable'!$FS:$FY</definedName>
    <definedName name="Prow">'SchoolTable'!$1:$30</definedName>
    <definedName name="PS_Rows">'SchoolTable'!$1:$94</definedName>
    <definedName name="PupPre">'SchoolTable'!$A:$FV</definedName>
    <definedName name="PVI">'SchoolTable'!$1:$27</definedName>
    <definedName name="RorTot_2">'SchoolTable'!$1:$96</definedName>
    <definedName name="RorTot1">'SchoolTable'!$1:$113</definedName>
    <definedName name="rownames">'SchoolTable'!$A:$D</definedName>
    <definedName name="RowTot">'SchoolTable'!$A$1:$A$125</definedName>
    <definedName name="RowTot_1">'SchoolTable'!$1:$126</definedName>
    <definedName name="RowTot_16">'SchoolTable'!$1:$114</definedName>
    <definedName name="RowTot_17">'SchoolTable'!$1:$115</definedName>
    <definedName name="RowTot_2">'SchoolTable'!$1:$126</definedName>
    <definedName name="RowTot_3">'SchoolTable'!$1:$98</definedName>
    <definedName name="RowTot_4">'SchoolTable'!$1:$114</definedName>
    <definedName name="RowTot_5">'SchoolTable'!$1:$125</definedName>
    <definedName name="RowTot_6">'SchoolTable'!$1:$125</definedName>
    <definedName name="school_Note">'SchoolTable'!$A$160</definedName>
    <definedName name="SchRow_Tot">'SchoolTable'!$1:$125</definedName>
    <definedName name="SchRowTot">'SchoolTable'!$1:$118</definedName>
    <definedName name="sec_rows">'SchoolTable'!$99:$115</definedName>
    <definedName name="secondary">'SchoolTable'!$A:$T,'SchoolTable'!$AM:$BD,'SchoolTable'!$BP:$FY</definedName>
    <definedName name="SIXTHFORM">'SchoolTable'!$1:$101</definedName>
    <definedName name="SMDTot">'SchoolTable'!$1:$113</definedName>
    <definedName name="smrow">'SchoolTable'!#REF!</definedName>
    <definedName name="SP_Rows">'SchoolTable'!$1:$118</definedName>
    <definedName name="spe_rows">'SchoolTable'!$116:$126</definedName>
    <definedName name="spechide">'SchoolTable'!$G:$K</definedName>
    <definedName name="special">'SchoolTable'!$A:$T,'SchoolTable'!$BE:$BQ,'SchoolTable'!$BQ$1:$BR$1,'SchoolTable'!$BP:$CT,'SchoolTable'!$CX:$FY</definedName>
    <definedName name="SProw">'SchoolTable'!$1:$118</definedName>
    <definedName name="Srow">'SchoolTable'!$1:$101</definedName>
    <definedName name="SS_Rows">'SchoolTable'!$1:$111</definedName>
    <definedName name="StartCol_7">'SchoolTable'!$A:$CC</definedName>
    <definedName name="StartCol1">'SchoolTable'!$A:$G</definedName>
    <definedName name="StartCol10">'SchoolTable'!$A:$DB</definedName>
    <definedName name="StartCol11">'SchoolTable'!$A:$DE</definedName>
    <definedName name="StartCol12">'SchoolTable'!$A:$DH</definedName>
    <definedName name="StartCol13">'SchoolTable'!$A:$DK</definedName>
    <definedName name="StartCol14">'SchoolTable'!$A:$DV</definedName>
    <definedName name="StartCol15">'SchoolTable'!$A:$EA</definedName>
    <definedName name="StartCol16">'SchoolTable'!$A:$EK</definedName>
    <definedName name="StartCol17">'SchoolTable'!$A:$EW</definedName>
    <definedName name="StartCol18">'SchoolTable'!$A:$FG</definedName>
    <definedName name="StartCol19">'SchoolTable'!$A:$FJ</definedName>
    <definedName name="StartCol2">'SchoolTable'!$A:$O</definedName>
    <definedName name="StartCol20">'SchoolTable'!$A:$FG</definedName>
    <definedName name="StartCol3">'SchoolTable'!$A:$U</definedName>
    <definedName name="StartCol4">'SchoolTable'!$A:$AM</definedName>
    <definedName name="StartCol5">'SchoolTable'!$A:$BE</definedName>
    <definedName name="StartCol6">'SchoolTable'!$A:$BQ</definedName>
    <definedName name="StartCol7">'SchoolTable'!$A:$CC</definedName>
    <definedName name="StartCol8">'SchoolTable'!$A:$CU</definedName>
    <definedName name="StartCol9">'SchoolTable'!$A:$CX</definedName>
    <definedName name="startdfes">#REF!</definedName>
    <definedName name="T2_Notes_Check">#REF!</definedName>
    <definedName name="Table_2">'SchoolTable'!$CT:$CT,'SchoolTable'!#REF!,'SchoolTable'!$CW:$CW,'SchoolTable'!$DA:$DA,'SchoolTable'!$DD:$DD,'SchoolTable'!$DG:$DG,'SchoolTable'!$DJ:$DJ,'SchoolTable'!$DU:$DU,'SchoolTable'!$DZ:$DZ,'SchoolTable'!#REF!,'SchoolTable'!$EJ:$EJ</definedName>
    <definedName name="Table2">'SchoolTable'!$A:$F,'SchoolTable'!$L:$N,'SchoolTable'!$S:$T,'SchoolTable'!$AK:$AL,'SchoolTable'!$BC:$BD,'SchoolTable'!$BN:$BO,'SchoolTable'!$BP:$BP</definedName>
    <definedName name="Table2_2">'SchoolTable'!$CB:$CB,'SchoolTable'!$CT:$CT,'SchoolTable'!$CW:$CW,'SchoolTable'!$DA:$DA,'SchoolTable'!$DD:$DD,'SchoolTable'!$DG:$DG,'SchoolTable'!$DJ:$DJ</definedName>
    <definedName name="Table2_3">'SchoolTable'!$DU:$DU,'SchoolTable'!$DZ:$DZ,'SchoolTable'!$EJ:$EJ,'SchoolTable'!$EV:$EV,'SchoolTable'!$FF:$FF,'SchoolTable'!$FI:$FI,'SchoolTable'!$FN:$FN</definedName>
    <definedName name="Table2_4">'SchoolTable'!$FO:$FY</definedName>
    <definedName name="Table2_5">'SchoolTable'!$CT:$CT,'SchoolTable'!#REF!,'SchoolTable'!$CW:$CW,'SchoolTable'!$DA:$DA,'SchoolTable'!$DD:$DD,'SchoolTable'!$DG:$DG</definedName>
    <definedName name="TE_Nursery">'SchoolTable'!$1:$24</definedName>
    <definedName name="TE_Primary">'SchoolTable'!$1:$94</definedName>
    <definedName name="TE_SecMiddle">'SchoolTable'!$1:$97</definedName>
    <definedName name="TE_Secondary">'SchoolTable'!$1:$101</definedName>
    <definedName name="TE_Special">'SchoolTable'!$1:$125</definedName>
    <definedName name="TopRow_1">'SchoolTable'!$1:$22</definedName>
    <definedName name="TopRow_16">'SchoolTable'!$1:$22</definedName>
    <definedName name="TopRow_17">'SchoolTable'!$1:$22</definedName>
    <definedName name="TopRow_2">'SchoolTable'!$1:$22</definedName>
    <definedName name="TopRow_3">'SchoolTable'!$1:$30</definedName>
    <definedName name="TopRow_4">'SchoolTable'!$1:$101</definedName>
    <definedName name="TopRow_5">'SchoolTable'!$1:$118</definedName>
    <definedName name="TopRow_6">'SchoolTable'!$1:$22</definedName>
    <definedName name="TopRowPri">'SchoolTable'!$1:$30</definedName>
    <definedName name="tot_1">'SchoolTable'!$1:$25</definedName>
    <definedName name="tot_2">'SchoolTable'!$1:$27</definedName>
    <definedName name="tot_3">'SchoolTable'!$1:$98</definedName>
    <definedName name="tot_4">'SchoolTable'!$1:$115</definedName>
    <definedName name="tot_5">'SchoolTable'!$1:$126</definedName>
    <definedName name="tot_6">'SchoolTable'!$1:$128</definedName>
    <definedName name="TotalRow_1">'SchoolTable'!$1:$25</definedName>
    <definedName name="TotalRow_2">'SchoolTable'!$1:$98</definedName>
    <definedName name="TotalRow_3">'SchoolTable'!$1:$115</definedName>
    <definedName name="TotalRow_4">'SchoolTable'!$1:$126</definedName>
    <definedName name="TotalRow_5">'SchoolTable'!$1:$128</definedName>
    <definedName name="TS_Nursery">'SchoolTable'!$21:$21</definedName>
    <definedName name="TS_Primary">'SchoolTable'!$29:$29</definedName>
    <definedName name="TS_PriMiddle">'SchoolTable'!$95:$95</definedName>
    <definedName name="TS_SecMiddle">'SchoolTable'!$112:$112</definedName>
    <definedName name="TS_Secondary">'SchoolTable'!$100:$100</definedName>
    <definedName name="TS_Special">'SchoolTable'!$117:$117</definedName>
    <definedName name="z">'SchoolTable'!$FI:$FI</definedName>
  </definedNames>
  <calcPr fullCalcOnLoad="1"/>
</workbook>
</file>

<file path=xl/sharedStrings.xml><?xml version="1.0" encoding="utf-8"?>
<sst xmlns="http://schemas.openxmlformats.org/spreadsheetml/2006/main" count="1091" uniqueCount="520">
  <si>
    <t>Primary</t>
  </si>
  <si>
    <t>Secondary</t>
  </si>
  <si>
    <t>Special</t>
  </si>
  <si>
    <t>Gross</t>
  </si>
  <si>
    <t>Income</t>
  </si>
  <si>
    <t>Net</t>
  </si>
  <si>
    <t>Other</t>
  </si>
  <si>
    <t>Nursery Schools</t>
  </si>
  <si>
    <t>Primary Schools</t>
  </si>
  <si>
    <t>Middle Deemed Primary Schools</t>
  </si>
  <si>
    <t>Secondary Schools</t>
  </si>
  <si>
    <t>Middle Deemed Secondary Schools</t>
  </si>
  <si>
    <t>Additional Pupil Led Funding</t>
  </si>
  <si>
    <t>AEN-Learning needs associated with EAL</t>
  </si>
  <si>
    <t>Budget adjustments</t>
  </si>
  <si>
    <t>Reception</t>
  </si>
  <si>
    <t>Abatement of Primary Funding</t>
  </si>
  <si>
    <t>Abatement of Secondary Funding</t>
  </si>
  <si>
    <t>Unit Value</t>
  </si>
  <si>
    <t>Description</t>
  </si>
  <si>
    <t>Special Schools</t>
  </si>
  <si>
    <t>SPECIAL: Place-led funding</t>
  </si>
  <si>
    <t>Difference in Funding For Pupils educated additionally at FE colleges, WBLP or Providers of more practical learning options</t>
  </si>
  <si>
    <t>Memorandum items</t>
  </si>
  <si>
    <t>Total Special Place-led funding</t>
  </si>
  <si>
    <t xml:space="preserve"> Primary : Funding for children admitted to school and in reception classes: pupils funded by year/age groups  -  age-weighted funding primary schools</t>
  </si>
  <si>
    <t>SECONDARY:Funding for children admitted to school and in reception classes:  Pupils funded by year/age groups  -  age-weighted funding Secondary schools</t>
  </si>
  <si>
    <t>MFG Variation Applied</t>
  </si>
  <si>
    <t>Funding Provided above the F E in Maintained Providers</t>
  </si>
  <si>
    <t>Note that the information you provide in this section will be taken into account when returned to DfE</t>
  </si>
  <si>
    <t>TABLE  Notes</t>
  </si>
  <si>
    <t>Deprivation</t>
  </si>
  <si>
    <t>HOURS</t>
  </si>
  <si>
    <t>£</t>
  </si>
  <si>
    <t>PUPILS</t>
  </si>
  <si>
    <t>PLACES</t>
  </si>
  <si>
    <t xml:space="preserve"> Early Years Pupils funded by the Early Years Single Funding Formula - base rates</t>
  </si>
  <si>
    <t>FTE</t>
  </si>
  <si>
    <t>Historical grants factors</t>
  </si>
  <si>
    <t>Total Early Years FTE</t>
  </si>
  <si>
    <t>Total Primary FTE</t>
  </si>
  <si>
    <t>Total Secondary FTE</t>
  </si>
  <si>
    <t>Total Special FTE</t>
  </si>
  <si>
    <t>All Through Schools and Federated Indicator</t>
  </si>
  <si>
    <t>DfE Financial Data Collection</t>
  </si>
  <si>
    <t>LA Table   Local Authority Information</t>
  </si>
  <si>
    <t>LA Number</t>
  </si>
  <si>
    <t>Early Years</t>
  </si>
  <si>
    <t>1. SCHOOLS BUDGET</t>
  </si>
  <si>
    <t>1.0.1  Individual Schools Budget</t>
  </si>
  <si>
    <t>1.1.1  Support for schools in financial difficulty</t>
  </si>
  <si>
    <t xml:space="preserve">1.2.1  Provision for pupils with SEN (including assigned resources)     </t>
  </si>
  <si>
    <t xml:space="preserve">1.2.2  SEN support services  </t>
  </si>
  <si>
    <t>1.2.3  Support for inclusion</t>
  </si>
  <si>
    <t>1.2.4  Fees for pupils with SEN at independent special schools &amp; abroad</t>
  </si>
  <si>
    <t>1.2.5  SEN transport</t>
  </si>
  <si>
    <t>1.2.6  Fees to independent schools for pupils without SEN</t>
  </si>
  <si>
    <t>1.2.7  Interauthority recoupment</t>
  </si>
  <si>
    <t xml:space="preserve">1.2.8  Contribution to combined budgets </t>
  </si>
  <si>
    <t>1.3.1  Pupil Referral Units</t>
  </si>
  <si>
    <t>1.3.2  Behaviour Support Services</t>
  </si>
  <si>
    <t>1.3.3  Education out of school</t>
  </si>
  <si>
    <t>1.4.1  Support to underperforming ethnic minority groups and bilingual learners</t>
  </si>
  <si>
    <t>1.6.1  Insurance</t>
  </si>
  <si>
    <t>1.6.2  Museum and Library Services</t>
  </si>
  <si>
    <t>1.6.3  School admissions</t>
  </si>
  <si>
    <t xml:space="preserve">1.6.4  Licences/subscriptions </t>
  </si>
  <si>
    <t>1.6.5  Miscellaneous (not more than 0.1% total of net SB)</t>
  </si>
  <si>
    <t>1.6.6  Servicing of schools forums</t>
  </si>
  <si>
    <t xml:space="preserve">1.7.1  Other Specific Grants </t>
  </si>
  <si>
    <t>1.8.1  Capital Expenditure from Revenue (CERA) (Schools)</t>
  </si>
  <si>
    <t>1.8.2  Prudential borrowing costs</t>
  </si>
  <si>
    <t>1.9.1  TOTAL SCHOOLS BUDGET</t>
  </si>
  <si>
    <t>2.0.1  Educational psychology service</t>
  </si>
  <si>
    <t xml:space="preserve">2.0.3  Therapies and other health related services </t>
  </si>
  <si>
    <t>2.0.4  Parent partnership, guidance and information</t>
  </si>
  <si>
    <t>Unit Value Block</t>
  </si>
  <si>
    <t xml:space="preserve">Additional Spend Block </t>
  </si>
  <si>
    <t>Total Additional Funding Provided above the FE in maintained providers</t>
  </si>
  <si>
    <t xml:space="preserve">Total Early Years Specific Factors </t>
  </si>
  <si>
    <t xml:space="preserve">
Minimum Funding Guarantee</t>
  </si>
  <si>
    <t xml:space="preserve">
Total Budget Share</t>
  </si>
  <si>
    <t xml:space="preserve"> £ per pupil</t>
  </si>
  <si>
    <t xml:space="preserve">
Threshold and Performance Pay</t>
  </si>
  <si>
    <t xml:space="preserve">
Support for Schools in Financial Difficulty</t>
  </si>
  <si>
    <t xml:space="preserve"> 
Date Opening / Closing</t>
  </si>
  <si>
    <t xml:space="preserve">
Notional SEN Budget</t>
  </si>
  <si>
    <t>Academy Funding for SEN pupils that would normally be delegated</t>
  </si>
  <si>
    <t>Unallocated Threshold and performance pay</t>
  </si>
  <si>
    <t>Total Threshold and performance pay</t>
  </si>
  <si>
    <t>Unallocated funding to support schools in financial difficulties</t>
  </si>
  <si>
    <t>Total funding for schools in financial difficulties</t>
  </si>
  <si>
    <t xml:space="preserve">Completing the Data Entry Workbook </t>
  </si>
  <si>
    <r>
      <t xml:space="preserve">• </t>
    </r>
    <r>
      <rPr>
        <b/>
        <sz val="9"/>
        <rFont val="Arial"/>
        <family val="2"/>
      </rPr>
      <t xml:space="preserve"> Adding Schools:</t>
    </r>
    <r>
      <rPr>
        <sz val="9"/>
        <rFont val="Arial"/>
        <family val="2"/>
      </rPr>
      <t xml:space="preserve"> An Add School button is included in the top left of the work sheet to allow you to add a blank row to be filled in manually.</t>
    </r>
  </si>
  <si>
    <r>
      <t xml:space="preserve">•  </t>
    </r>
    <r>
      <rPr>
        <b/>
        <sz val="9"/>
        <rFont val="Arial"/>
        <family val="2"/>
      </rPr>
      <t>Deleting Schools:</t>
    </r>
    <r>
      <rPr>
        <sz val="9"/>
        <rFont val="Arial"/>
        <family val="2"/>
      </rPr>
      <t xml:space="preserve"> To delete a school simply delete the School Name and DfE Number of the school row. The validation will then allow missing values and turn each cell in the row yellow. </t>
    </r>
  </si>
  <si>
    <t xml:space="preserve">1.3.4  14-16 More practical learning options          </t>
  </si>
  <si>
    <t>1.5.2  Free school meals eligibility</t>
  </si>
  <si>
    <t>School name</t>
  </si>
  <si>
    <t xml:space="preserve"> DfE number</t>
  </si>
  <si>
    <t>Total Early Years
 age-weighted funding</t>
  </si>
  <si>
    <t>Total Primary
age-weighted funding</t>
  </si>
  <si>
    <t>Total Secondary
age-weighted funding</t>
  </si>
  <si>
    <t>KS1 Alternative  Funding Ghost-Funding</t>
  </si>
  <si>
    <t>Column Status</t>
  </si>
  <si>
    <t>Include</t>
  </si>
  <si>
    <t>Total estimated hours used in budgets</t>
  </si>
  <si>
    <t>Total estimated additional hours used in budgets</t>
  </si>
  <si>
    <t>Total AEN Learning needs associated with EAL</t>
  </si>
  <si>
    <t>Total Historical grants factors</t>
  </si>
  <si>
    <t>Total budget adjustments</t>
  </si>
  <si>
    <t>Group Total</t>
  </si>
  <si>
    <t>LA Table: FUNDING PERIOD (2012-13)</t>
  </si>
  <si>
    <t>Provision for LACSEG</t>
  </si>
  <si>
    <t>1.5.3  School kitchens repair and maintenance</t>
  </si>
  <si>
    <t>1.6.8  Termination of employment costs</t>
  </si>
  <si>
    <t>1.6.9  Purchase of carbon reduction commitment allowances</t>
  </si>
  <si>
    <t>2.0.5  Supply of school places</t>
  </si>
  <si>
    <t xml:space="preserve">2.0.6  Central support services </t>
  </si>
  <si>
    <t>2.0.8  Home to school transport: other home to school transport expenditure</t>
  </si>
  <si>
    <t>2.0.9  Education welfare service</t>
  </si>
  <si>
    <t>2.0.10  School improvement</t>
  </si>
  <si>
    <t>2.0.11  Asset management  education</t>
  </si>
  <si>
    <t>2.0.12  Young people's learning and development</t>
  </si>
  <si>
    <t>2.0.13  Adult and Community learning</t>
  </si>
  <si>
    <t>2.  OTHER EDUCATION AND COMMUNITY BUDGET</t>
  </si>
  <si>
    <t>2.1.1  Statutory/ Regulatory duties</t>
  </si>
  <si>
    <t>2.1.3 Pension costs</t>
  </si>
  <si>
    <t>2.1.4  Joint use arrangements</t>
  </si>
  <si>
    <t>2.1.5  Insurance</t>
  </si>
  <si>
    <t>2.1.6 Monitoring national curriculum assessment</t>
  </si>
  <si>
    <t xml:space="preserve">2.2.1 Other Specific Grant </t>
  </si>
  <si>
    <t>3.0.1  Funding paid to early years providers to deliver free early education places for two year olds</t>
  </si>
  <si>
    <t>3. CHILDREN'S AND YOUNG PEOPLE'S SERVICES  EARLY YEARS</t>
  </si>
  <si>
    <t>3.0.2  Other early years funding</t>
  </si>
  <si>
    <t>3.0.3  Total Early Years</t>
  </si>
  <si>
    <t>3.1.1  Funding for individual Sure Start Children's Centres</t>
  </si>
  <si>
    <t>3.1.2  Funding on local authority provided or commissioned areawide services delivered through Sure Start Children's Centres</t>
  </si>
  <si>
    <t>3.1.3  Total Sure Start Children's Centres</t>
  </si>
  <si>
    <t>3.  CHILDREN'S AND YOUNG PEOPLE'S SERVICES  CHILDREN LOOKED AFTER</t>
  </si>
  <si>
    <t>3.2.1  Residential care</t>
  </si>
  <si>
    <t xml:space="preserve">3.2.2  Fostering services </t>
  </si>
  <si>
    <t>3.2.3  Other children looked after services</t>
  </si>
  <si>
    <t>3.2.4  Short breaks (respite) for looked after disabled children</t>
  </si>
  <si>
    <t>3.2.5  Children placed with family and friends</t>
  </si>
  <si>
    <t xml:space="preserve">3.2.6  Education of looked after children </t>
  </si>
  <si>
    <t>3.2.7  Leaving care support services</t>
  </si>
  <si>
    <t>3.2.8  Asylum seeker services  children</t>
  </si>
  <si>
    <t>3.  CHILDREN'S AND YOUNG PEOPLE'S SERVICES  CHILDREN AND YOUNG PEOPLE'S SAFETY</t>
  </si>
  <si>
    <t>3.2.9  Total Children Looked After</t>
  </si>
  <si>
    <t>3.3.1  Child death review processes</t>
  </si>
  <si>
    <t>3.3.2  Commissioning and social work (includes LA functions in relation to child protection)</t>
  </si>
  <si>
    <t>3.3.3  Local safeguarding childrens board</t>
  </si>
  <si>
    <t>3.3.4  Total Children and Young People's Safety/ children social care</t>
  </si>
  <si>
    <t>3.4.1  Direct payments</t>
  </si>
  <si>
    <t>3.4.2  Short breaks (respite) for disabled children</t>
  </si>
  <si>
    <t>3.4.3  Other support for disabled children</t>
  </si>
  <si>
    <t>3.4.4  Intensive family Interventions</t>
  </si>
  <si>
    <t>3.4.5  Other targeted family support</t>
  </si>
  <si>
    <t xml:space="preserve">3.4.6  Universal family support </t>
  </si>
  <si>
    <t>3.4.7 Total Family Support Services</t>
  </si>
  <si>
    <t>3.  CHILDREN'S AND YOUNG PEOPLE'S SERVICES - FAMILY SUPPORT SERVICES</t>
  </si>
  <si>
    <t>3.5.1  Adoption services</t>
  </si>
  <si>
    <t xml:space="preserve">3.5.2  Special guardianship support </t>
  </si>
  <si>
    <t>3.5.3  Other children's and families services</t>
  </si>
  <si>
    <t>3.5.4  Total Other Children's and Families Services</t>
  </si>
  <si>
    <t>3.  CHILDREN'S AND YOUNG PEOPLE'S SERVICES - OTHER CHILDREN AND FAMILY SERVICES</t>
  </si>
  <si>
    <t>3.  CHILDREN'S AND YOUNG PEOPLE'S SERVICES  SERVICES FOR YOUNG PEOPLE</t>
  </si>
  <si>
    <t>3.7.2  Targeted services for young people (including youth work, positive activities and IAG)</t>
  </si>
  <si>
    <t>3.7.4  Teenage pregnancy services</t>
  </si>
  <si>
    <t>3.7.5  Other services for young people (includes discretionary awards and student support)</t>
  </si>
  <si>
    <t>3.7.6  Total Services for young people</t>
  </si>
  <si>
    <t>3.8.1   Youth justice</t>
  </si>
  <si>
    <t>4.0.1  Capital Expenditure from Revenue (CERA) (Children and young people services)</t>
  </si>
  <si>
    <t xml:space="preserve">1.5.1 School meals/milk - nursery, primary and special schools </t>
  </si>
  <si>
    <t>3.  CHILDREN'S AND YOUNG PEOPLE'S SERVICES - SURE STARTS CHILDREN'S CENTRES</t>
  </si>
  <si>
    <t>2.0.2  SEN administration, assessment and coordination and monitoring</t>
  </si>
  <si>
    <t>2.0.7  Home to school transport: SEN transport expenditure(5 - 25)</t>
  </si>
  <si>
    <t>If a variation has been applied for any of your schools can you please provide more information in the description cell provided below</t>
  </si>
  <si>
    <t>Early Years Specific Factors</t>
  </si>
  <si>
    <t>Flexibility</t>
  </si>
  <si>
    <t>EFA Grant Allocation Funding Sixth Form Pupils</t>
  </si>
  <si>
    <t>Total Early Years funding</t>
  </si>
  <si>
    <t>KS1 Alternative Funding Routes Class Based</t>
  </si>
  <si>
    <t>Total Additional Funding</t>
  </si>
  <si>
    <t>Total Individually assigned resources</t>
  </si>
  <si>
    <t>Individually assigned resources</t>
  </si>
  <si>
    <t xml:space="preserve"> Total Funding for designated special classes and units</t>
  </si>
  <si>
    <t>Funding for designated special classes and units</t>
  </si>
  <si>
    <t>Total All other SEN funding</t>
  </si>
  <si>
    <t>All other SEN funding</t>
  </si>
  <si>
    <t>Total AEN - Including other learning and social needs</t>
  </si>
  <si>
    <t xml:space="preserve">AEN - Including other learning and social needs </t>
  </si>
  <si>
    <t>Total Premises factors - general</t>
  </si>
  <si>
    <t>Premises factors - general</t>
  </si>
  <si>
    <t>Total Premises factors - exceptional circumstances</t>
  </si>
  <si>
    <t>Premises factors - exceptional circumstances</t>
  </si>
  <si>
    <t>Total School-specific factors - general</t>
  </si>
  <si>
    <t>School-specific factors - general</t>
  </si>
  <si>
    <t>Total School-specific factors - exceptional circumstances</t>
  </si>
  <si>
    <t>School-specific factors - exceptional circumstances</t>
  </si>
  <si>
    <t xml:space="preserve">1.1.2 Contingencies      </t>
  </si>
  <si>
    <t>2.1.2  Premature retirement cost/ Redundancy costs (new provisions)</t>
  </si>
  <si>
    <t>2.3.1  Total Other education and community budget</t>
  </si>
  <si>
    <t>3.6.1 Children's Services Strategy</t>
  </si>
  <si>
    <t>3.7.1  Universal services for young people (including youth work, positive activities and IAG)</t>
  </si>
  <si>
    <t xml:space="preserve">
Total January 2012 Pupil Count (FTE registered pupils)</t>
  </si>
  <si>
    <t>*</t>
  </si>
  <si>
    <t>3.7.3  Substance misuse services (Drugs, Alcohol and Volatile substances)</t>
  </si>
  <si>
    <t>MEMORANDUM ITEMS</t>
  </si>
  <si>
    <t>8.  Sure Start Children's centres</t>
  </si>
  <si>
    <t>9.  Services for young people</t>
  </si>
  <si>
    <t>Premises Factors</t>
  </si>
  <si>
    <t>Key Stage 1 -Year 1</t>
  </si>
  <si>
    <t>Key Stage 1 -Year 2</t>
  </si>
  <si>
    <t>Key Stage 2 -Year 3</t>
  </si>
  <si>
    <t>Key Stage 2 -Year 4</t>
  </si>
  <si>
    <t>Key Stage 2 -Year 5</t>
  </si>
  <si>
    <t>Key Stage 2 -Year 6</t>
  </si>
  <si>
    <t>Key Stage 3 -Year 7</t>
  </si>
  <si>
    <t>Key Stage 3 -Year 8</t>
  </si>
  <si>
    <t>Retakes (Year 12+)</t>
  </si>
  <si>
    <t>Key Stage 4 -Year 11</t>
  </si>
  <si>
    <t>Key Stage 4 -Year 10</t>
  </si>
  <si>
    <t>Key Stage 3 -Year 9</t>
  </si>
  <si>
    <t>Additional Spend Unit Values Early Years</t>
  </si>
  <si>
    <t>Additional Spend Unit Values Primary</t>
  </si>
  <si>
    <t>Additional Spend Unit Values Secondary</t>
  </si>
  <si>
    <t>Additional Spend Unit Values Special</t>
  </si>
  <si>
    <t>Methodology</t>
  </si>
  <si>
    <t xml:space="preserve">
School Opening / Closing/ Converting</t>
  </si>
  <si>
    <t>Rates</t>
  </si>
  <si>
    <t>Insurance</t>
  </si>
  <si>
    <t>Total Spend Block</t>
  </si>
  <si>
    <t>Total/average Nursery Schools</t>
  </si>
  <si>
    <t>PVI Providers TOTAL</t>
  </si>
  <si>
    <t>Total/average Primary Schools</t>
  </si>
  <si>
    <t>Total/average Secondary Schools</t>
  </si>
  <si>
    <t>Total/average Special Schools</t>
  </si>
  <si>
    <t>Total All Schools</t>
  </si>
  <si>
    <t xml:space="preserve">1.0.2 - Pupil premium allocated to schools </t>
  </si>
  <si>
    <t>1.0.3 - Pupil premium - managed centrally</t>
  </si>
  <si>
    <t>1.0.4  Threshold and Performance Pay (Devolved)</t>
  </si>
  <si>
    <t xml:space="preserve">1.0.5  Central expenditure on education of children under 5    </t>
  </si>
  <si>
    <t>Pupil Premium Allocated to Schools</t>
  </si>
  <si>
    <t xml:space="preserve">Total EFA funding   </t>
  </si>
  <si>
    <t xml:space="preserve">EFA funding </t>
  </si>
  <si>
    <t>Pupil premium allocated to schools</t>
  </si>
  <si>
    <t>Unallocated pupil premium </t>
  </si>
  <si>
    <t>Total pupil premium</t>
  </si>
  <si>
    <t xml:space="preserve">  EFA numbers (Jan 2012)</t>
  </si>
  <si>
    <t>7 Capital Expenditure (excluding CERA)</t>
  </si>
  <si>
    <t>8a.1  Funding on evidence based, early intervention services delivered through Sure Start Children's Centres (whether provided by children's centres using delegated budgets or commissioned by the local authority) (included in expenditure at 3.1.1 and 3.1.2)</t>
  </si>
  <si>
    <t>9a.1  Youth work (included in expenditure at 3.7.1 and 3.7.2)</t>
  </si>
  <si>
    <t>group total</t>
  </si>
  <si>
    <t>5.1.2 - Total Children and Young People's Services and Youth Justice Budget (excluding CERA)(lines 3.0.3 + 3.1.3 + 3.2.9 + 3.3.4 + 3.4.7 + 3.5.4 + 3.6.1 + 3.7.6 + 3.8.1)</t>
  </si>
  <si>
    <t>EFA Funding-of pupils from local authority funds</t>
  </si>
  <si>
    <t xml:space="preserve">5.1.1 -  'Total Schools Budget and Other education and community budget (excluding CERA) (lines 1.9.1 and 2.3.1)'.
</t>
  </si>
  <si>
    <t xml:space="preserve">6 -'Total Schools Budget, Other education and community budget, Children and Young People's Services and Youth Justice Budget (excluding CERA) (lines 5.1.1 and 5.1.2)'. </t>
  </si>
  <si>
    <t>Individually Assigned Resources</t>
  </si>
  <si>
    <t>Funding for Designated Special Classes and Units</t>
  </si>
  <si>
    <t>8a.2  Funding on local authority management costs relating to Sure Start Children's Centres (included in expenditure at 2.1.1)</t>
  </si>
  <si>
    <t>1.6.7  Staff costs  supply cover (including long term sickness)</t>
  </si>
  <si>
    <t>S251 Budget 2012-13 Data Entry Workbook</t>
  </si>
  <si>
    <r>
      <t>New for s251 Budget 2012-13</t>
    </r>
    <r>
      <rPr>
        <b/>
        <sz val="9"/>
        <rFont val="Arial"/>
        <family val="2"/>
      </rPr>
      <t xml:space="preserve"> - </t>
    </r>
    <r>
      <rPr>
        <sz val="9"/>
        <rFont val="Arial"/>
        <family val="2"/>
      </rPr>
      <t>for a full list please see the 'Key changes' section in the guidance notes.</t>
    </r>
  </si>
  <si>
    <r>
      <t>Early Years</t>
    </r>
    <r>
      <rPr>
        <sz val="9"/>
        <rFont val="Arial"/>
        <family val="2"/>
      </rPr>
      <t xml:space="preserve"> - It is important that when entering information about the number of hours for early years you enter it as an annual figure rather than a weekly figure.  The effect of converting a weekly figure leads to a low FTE which could provide a misleading unit cost. Also, for the Additional Spend in Block 2 </t>
    </r>
    <r>
      <rPr>
        <sz val="9"/>
        <color indexed="10"/>
        <rFont val="Arial"/>
        <family val="2"/>
      </rPr>
      <t>for your Primary, Secondary and Special schools, you should separate the Early Years spend out into the Early Years Specific Factors section</t>
    </r>
    <r>
      <rPr>
        <sz val="9"/>
        <rFont val="Arial"/>
        <family val="2"/>
      </rPr>
      <t xml:space="preserve">, with the rest of the school's additional Budget spread across the rest of Block 2.   </t>
    </r>
  </si>
  <si>
    <t>•  The LA Table continues the same layout as the previous 'Table 1'. Some data is now populated correctly with Schools Table data to assist clarity. In order to amend these figures we recommend that amend the underlying Schools Table data. However, Lines 1.0.1 and 1.0.2 are editable this year to assist LAs.</t>
  </si>
  <si>
    <r>
      <t xml:space="preserve">•  All data entry cells are initially coloured the same as this cell. When the cells are completed correctly they will turn yellow. </t>
    </r>
    <r>
      <rPr>
        <b/>
        <sz val="9"/>
        <color indexed="43"/>
        <rFont val="Arial"/>
        <family val="2"/>
      </rPr>
      <t>IT IS VITALLY IMPORTANT THAT ALL DATA ENTRY CELLS ARE TURNED YELLOW WITH CORRECT DATA INPUT.</t>
    </r>
    <r>
      <rPr>
        <sz val="9"/>
        <color indexed="43"/>
        <rFont val="Arial"/>
        <family val="2"/>
      </rPr>
      <t xml:space="preserve"> </t>
    </r>
    <r>
      <rPr>
        <sz val="9"/>
        <rFont val="Arial"/>
        <family val="2"/>
      </rPr>
      <t>Failure to do this, or to exclude a column as below, will result in a large amount of unmanageable errors in the system.</t>
    </r>
  </si>
  <si>
    <t xml:space="preserve">•   Validation is coded so that cells in error will be shown with a red background fill. Clicking on the cell in error will show an error message and the error should be resolved before progressing your return. If you experience any problems with this, please contact the Financial Monitoring Team (FMT).  Further validation will be added into the COLLECT system to improve data quality. The FMT will be in touch at a later date to discuss further validation issues. </t>
  </si>
  <si>
    <r>
      <t xml:space="preserve">•  </t>
    </r>
    <r>
      <rPr>
        <b/>
        <sz val="9"/>
        <rFont val="Arial"/>
        <family val="2"/>
      </rPr>
      <t xml:space="preserve">Adding Columns: </t>
    </r>
    <r>
      <rPr>
        <sz val="9"/>
        <rFont val="Arial"/>
        <family val="2"/>
      </rPr>
      <t xml:space="preserve">As in the 2011-12 collection, there is functionality to add columns to your return to give a more detailed Budget breakdown. The Add Column wizard is triggered by the button at the top left of the work sheet. A Variable Name and Description must be added or the wizard will exit without adding the column. </t>
    </r>
  </si>
  <si>
    <r>
      <t xml:space="preserve">•  Adding and Deleting in COLLECT: </t>
    </r>
    <r>
      <rPr>
        <sz val="9"/>
        <rFont val="Arial"/>
        <family val="2"/>
      </rPr>
      <t xml:space="preserve">New for 2012-13 is the facility to add or delete columns AND schools in the COLLECT system. For further information on this once you have loaded you return please consult the Technical Guidance. </t>
    </r>
  </si>
  <si>
    <r>
      <t xml:space="preserve">•  Table 4 </t>
    </r>
    <r>
      <rPr>
        <sz val="9"/>
        <rFont val="Arial"/>
        <family val="2"/>
      </rPr>
      <t xml:space="preserve">- there is no Table 4 to fill in this year. By ensuring you complete the Methodology (free text), Deprivation (percentage value) and all Unit Value cells where relevant, and by adding in the columns on the school level table that you would have added on T4 as extra rows in previous years, the Collect System will be able to create the necessary outputs to recreate a full Table 4. </t>
    </r>
  </si>
  <si>
    <r>
      <t>•  The CEL and SBS tables will be available to view and complete in the COLLECT system as an on screen table using live underlying data from your return.</t>
    </r>
    <r>
      <rPr>
        <sz val="9"/>
        <rFont val="Arial"/>
        <family val="2"/>
      </rPr>
      <t xml:space="preserve"> Please ensure you complete the required cells within the system on the CEL and SBS tables before pressing the submit button. For 2012-13 the data you enter in CEL and SBS will stay in the system regardless of how many resubmissions you make meaning you need only fill it in once. </t>
    </r>
  </si>
  <si>
    <r>
      <t xml:space="preserve">As in 2011-12 we will be using the COLLECT system to collect your data. Please </t>
    </r>
    <r>
      <rPr>
        <b/>
        <sz val="9"/>
        <rFont val="Arial"/>
        <family val="2"/>
      </rPr>
      <t xml:space="preserve">DO NOT SEND YOUR WORKBOOK BACK TO THE DEPARTMENT </t>
    </r>
    <r>
      <rPr>
        <sz val="9"/>
        <rFont val="Arial"/>
        <family val="2"/>
      </rPr>
      <t xml:space="preserve">as you have in previous years. The s251 Budget 2012-13 COLLECT system is available now at the usual web link for you to upload your return. For further information on the use of COLLECT please consult the Technical Guidance document. </t>
    </r>
  </si>
  <si>
    <r>
      <t>The deadline date for loading your return into the COLLECT system is</t>
    </r>
    <r>
      <rPr>
        <b/>
        <sz val="11"/>
        <rFont val="Arial"/>
        <family val="2"/>
      </rPr>
      <t xml:space="preserve"> </t>
    </r>
    <r>
      <rPr>
        <b/>
        <sz val="11"/>
        <color indexed="10"/>
        <rFont val="Arial"/>
        <family val="2"/>
      </rPr>
      <t>Friday 30th March 2012</t>
    </r>
    <r>
      <rPr>
        <b/>
        <sz val="11"/>
        <rFont val="Arial"/>
        <family val="2"/>
      </rPr>
      <t xml:space="preserve">. </t>
    </r>
  </si>
  <si>
    <r>
      <t>For all queries whether guidance based or technical, and to discuss the possibility of an extension, please</t>
    </r>
    <r>
      <rPr>
        <u val="single"/>
        <sz val="10"/>
        <color indexed="12"/>
        <rFont val="Arial"/>
        <family val="0"/>
      </rPr>
      <t xml:space="preserve"> email: S251.budgetqueries@education.gsi.gov.uk</t>
    </r>
  </si>
  <si>
    <r>
      <t>Table 4</t>
    </r>
    <r>
      <rPr>
        <sz val="9"/>
        <rFont val="Arial"/>
        <family val="2"/>
      </rPr>
      <t xml:space="preserve"> - In order to obtain a complete set of information to populate a useable Table 4 for EFA's school formula modelling, the methodology and the new Unit Value cells in Block 2 need to be populated where appropriate. The Unit Values in Block 2 do not multiply through into the sheet as the AWPU Unit Values do, but they are important when modelling the school formula. Failure to do this will result in further data cleaning requirements at a later date. </t>
    </r>
  </si>
  <si>
    <r>
      <t>Converting Schools</t>
    </r>
    <r>
      <rPr>
        <b/>
        <sz val="9"/>
        <rFont val="Arial"/>
        <family val="2"/>
      </rPr>
      <t xml:space="preserve"> - </t>
    </r>
    <r>
      <rPr>
        <sz val="9"/>
        <rFont val="Arial"/>
        <family val="2"/>
      </rPr>
      <t xml:space="preserve">Any schools that are converting or become sponsored from 1 April 2012 should be included in your statement and </t>
    </r>
    <r>
      <rPr>
        <sz val="9"/>
        <color indexed="10"/>
        <rFont val="Arial"/>
        <family val="2"/>
      </rPr>
      <t xml:space="preserve">a full year budget information should be provided. </t>
    </r>
    <r>
      <rPr>
        <sz val="9"/>
        <rFont val="Arial"/>
        <family val="2"/>
      </rPr>
      <t xml:space="preserve">Also, if not already populated by DfE, the 'School Opening/Closing/Converting' flag should be set to 'Converter' and the date of converting added to the 'Date Opening/Closing' column. </t>
    </r>
  </si>
  <si>
    <r>
      <t xml:space="preserve">•  </t>
    </r>
    <r>
      <rPr>
        <b/>
        <sz val="9"/>
        <rFont val="Arial"/>
        <family val="2"/>
      </rPr>
      <t xml:space="preserve">Deleting Columns: </t>
    </r>
    <r>
      <rPr>
        <sz val="9"/>
        <rFont val="Arial"/>
        <family val="2"/>
      </rPr>
      <t xml:space="preserve">To delete a column set the row 'Column Status' to 'Exclude' . Using this status will delete any data previously entered into that column so please take care when using this facility. Any columns set to 'Exclude' (or columns with no header AND no data) will not be loaded into COLLECT. You can re-use an excluded column by setting the status to 'Include'. </t>
    </r>
  </si>
  <si>
    <t>Submitting your s251 Budget 2012-13 data to the Department</t>
  </si>
  <si>
    <t>Lewisham</t>
  </si>
  <si>
    <t>Clyde Early Childhood Centre</t>
  </si>
  <si>
    <t/>
  </si>
  <si>
    <t>Chelwood Nursery School</t>
  </si>
  <si>
    <t>Adamsrill Primary School</t>
  </si>
  <si>
    <t>Athelney Primary School</t>
  </si>
  <si>
    <t>Baring Primary School</t>
  </si>
  <si>
    <t>Brockley Primary School</t>
  </si>
  <si>
    <t>Childeric Primary School</t>
  </si>
  <si>
    <t>Cooper's Lane Primary School</t>
  </si>
  <si>
    <t>Dalmain Primary School</t>
  </si>
  <si>
    <t>Deptford Park Primary School</t>
  </si>
  <si>
    <t>Downderry Primary School</t>
  </si>
  <si>
    <t>Edmund Waller Primary School</t>
  </si>
  <si>
    <t>Elfrida Primary School</t>
  </si>
  <si>
    <t>Forster Park Primary School</t>
  </si>
  <si>
    <t>Gordonbrock Primary School</t>
  </si>
  <si>
    <t>Grinling Gibbons Primary School</t>
  </si>
  <si>
    <t>Haseltine Primary School</t>
  </si>
  <si>
    <t>Brindishe Green School</t>
  </si>
  <si>
    <t>Holbeach Primary School</t>
  </si>
  <si>
    <t>John Stainer Community Primary School</t>
  </si>
  <si>
    <t>Kelvin Grove Primary School</t>
  </si>
  <si>
    <t>Kender Primary School</t>
  </si>
  <si>
    <t>Launcelot Primary School</t>
  </si>
  <si>
    <t>Lee Manor School</t>
  </si>
  <si>
    <t>Lucas Vale Primary School</t>
  </si>
  <si>
    <t>Marvels Lane Primary School</t>
  </si>
  <si>
    <t>Rangefield Primary School</t>
  </si>
  <si>
    <t>Rathfern Primary School</t>
  </si>
  <si>
    <t>Rushey Green Primary School</t>
  </si>
  <si>
    <t>Sandhurst Junior School</t>
  </si>
  <si>
    <t>Sandhurst Infant and Nursery School</t>
  </si>
  <si>
    <t>Stillness Junior School</t>
  </si>
  <si>
    <t>Stillness Infant School</t>
  </si>
  <si>
    <t>Torridon Junior School</t>
  </si>
  <si>
    <t>Torridon Infant School</t>
  </si>
  <si>
    <t>John Ball Primary School</t>
  </si>
  <si>
    <t>Fairlawn Primary School</t>
  </si>
  <si>
    <t>Eliot Bank Primary School</t>
  </si>
  <si>
    <t>Sir Francis Drake Primary School</t>
  </si>
  <si>
    <t>Myatt Garden Primary School</t>
  </si>
  <si>
    <t>Horniman Primary School</t>
  </si>
  <si>
    <t>Perrymount Primary School</t>
  </si>
  <si>
    <t>Ashmead Primary School</t>
  </si>
  <si>
    <t>Brindishe Lee School</t>
  </si>
  <si>
    <t>Kilmorie Primary School</t>
  </si>
  <si>
    <t>All Saints' Church of England Primary School</t>
  </si>
  <si>
    <t>St Mary Magdalen's Catholic Primary School</t>
  </si>
  <si>
    <t>Christ Church CofE Primary School</t>
  </si>
  <si>
    <t>Good Shepherd RC School</t>
  </si>
  <si>
    <t>Holy Trinity Church of England Primary School</t>
  </si>
  <si>
    <t>St Margaret's Lee CofE Primary School</t>
  </si>
  <si>
    <t>St Augustine's Catholic Primary School and Nursery</t>
  </si>
  <si>
    <t>St Bartholomews's Church of England Primary School</t>
  </si>
  <si>
    <t>St James's Hatcham Church of England Primary School</t>
  </si>
  <si>
    <t>St John Baptist Southend Church of England Primary School</t>
  </si>
  <si>
    <t>St Joseph's Catholic Primary School</t>
  </si>
  <si>
    <t>St Mary's Lewisham Church of England Primary School</t>
  </si>
  <si>
    <t>St Michael's Church of England Primary School</t>
  </si>
  <si>
    <t>Our Lady and St Philip Neri Roman Catholic Primary School</t>
  </si>
  <si>
    <t>St Saviour's Catholic Primary School</t>
  </si>
  <si>
    <t>St Stephen's Church of England Primary School</t>
  </si>
  <si>
    <t>St Winifred's Catholic Infant and Nursery School</t>
  </si>
  <si>
    <t>St William of York Catholic Primary School</t>
  </si>
  <si>
    <t>St Winifred's Catholic Junior School</t>
  </si>
  <si>
    <t>Holy Cross Roman Catholic Primary School</t>
  </si>
  <si>
    <t>Turnham Primary School</t>
  </si>
  <si>
    <t>Prendergast - Vale College</t>
  </si>
  <si>
    <t>Deptford Green School</t>
  </si>
  <si>
    <t>Sydenham School</t>
  </si>
  <si>
    <t>Conisborough College</t>
  </si>
  <si>
    <t>Sedgehill School</t>
  </si>
  <si>
    <t>Forest Hill School</t>
  </si>
  <si>
    <t>Prendergast - Ladywell Fields College</t>
  </si>
  <si>
    <t>Addey and Stanhope School</t>
  </si>
  <si>
    <t>Trinity Church of England School, Lewisham</t>
  </si>
  <si>
    <t>Prendergast-Hilly Fields College</t>
  </si>
  <si>
    <t>Bonus Pastor Catholic College</t>
  </si>
  <si>
    <t>Crossways Sixth Form</t>
  </si>
  <si>
    <t>Brent Knoll School</t>
  </si>
  <si>
    <t>Pendragon School</t>
  </si>
  <si>
    <t>Closed</t>
  </si>
  <si>
    <t>New Woodlands School</t>
  </si>
  <si>
    <t>Meadowgate School</t>
  </si>
  <si>
    <t>Greenvale School</t>
  </si>
  <si>
    <t>Watergate School</t>
  </si>
  <si>
    <t>Open</t>
  </si>
  <si>
    <t>All Through School</t>
  </si>
  <si>
    <t>Staff Insurance</t>
  </si>
  <si>
    <t>Catering - Eligable free meals</t>
  </si>
  <si>
    <t>Catering - Non Eligable free meals</t>
  </si>
  <si>
    <t>Catering Client</t>
  </si>
  <si>
    <t>Funding For Staff Related Insurance Costs (Amount Per Pupil On Roll)</t>
  </si>
  <si>
    <t>Funding For School Meal Provision (Amount Per FSM Eligible Pupil On Roll)</t>
  </si>
  <si>
    <t>Funding For School Meal Provision (Amount Per Pupil On Roll Not Eligible For FSM)</t>
  </si>
  <si>
    <t>Funding For School Meal Contract Management Costs (Amount Per Pupil On Roll)</t>
  </si>
  <si>
    <t>An Amount Per Pupil On Roll In 6th Form National Curriculum Year Groups - Secondary Schools</t>
  </si>
  <si>
    <t>An Amount Per Pupil On Roll In 6th Form National Curriculum Year Groups - 16-19 Schools</t>
  </si>
  <si>
    <t>Teacher Pay Grant</t>
  </si>
  <si>
    <t>YPLA Grant Allocations Passported To Schools</t>
  </si>
  <si>
    <t>Grant Allocated Relative To Main Sixth From GrantAllocation</t>
  </si>
  <si>
    <t>EAL - Exposure Category A</t>
  </si>
  <si>
    <t>EAL - Exposure Category B</t>
  </si>
  <si>
    <t>EAL - Exposure Category C</t>
  </si>
  <si>
    <t>Amount Per Pupil With No Exposure To English</t>
  </si>
  <si>
    <t>Amount Per Pupil With 18 Months To 5 Years Exposure To English</t>
  </si>
  <si>
    <t>Amount Per Pupil From A Non-English Speaking Country And With Over 5 Years Exposure To English</t>
  </si>
  <si>
    <t>Funding Based On Statement Of SEN And Number Of Months On Roll</t>
  </si>
  <si>
    <t>Statement Funding</t>
  </si>
  <si>
    <t>Amount Per Place At Specialist Provision In Mainstream Schools</t>
  </si>
  <si>
    <t>SEN Units &amp; Resource Bases</t>
  </si>
  <si>
    <t>Prior Attainment</t>
  </si>
  <si>
    <t>Mobility - Casual Joiners</t>
  </si>
  <si>
    <t>Mobility - Casual Leavers</t>
  </si>
  <si>
    <t>Mobility - 3 Or More Schools</t>
  </si>
  <si>
    <t>Social Deprivation</t>
  </si>
  <si>
    <t>Social Deprivation - Sixth Form Pupils</t>
  </si>
  <si>
    <t>Percentage Based AEN - Lower Level</t>
  </si>
  <si>
    <t>Percentage Based AEN - Higher Level</t>
  </si>
  <si>
    <t>AEN Protection</t>
  </si>
  <si>
    <t>In Primary, Amount Per Pupil In Bottom 15% Of Borough Wide Foundation Stage Profile Scores. In Secondary, Amount Per Pupil In Band 3 At Primary/Secondary Transfer</t>
  </si>
  <si>
    <t>Amount Per Pupil Joining Outside The Usual Joining Time</t>
  </si>
  <si>
    <t>Amount Per Pupil Leaving School Other Than At The Usual Leaving Point</t>
  </si>
  <si>
    <t>Amount Per Pupil Where Current School Is At Least 3rd School In This Phase Of Education (Infant/Junior Transfer Excluded)</t>
  </si>
  <si>
    <t>Amount Per Pupil Eligible For Free School Meals</t>
  </si>
  <si>
    <t>Free school meal eligibility, prior attainment and mobility are used as indicators of AEN.  The number of "hits" on these indicators is divided by the number of pupils on roll and an amount for each "percentage" point between 10% and 15%.</t>
  </si>
  <si>
    <t>Free school meal eligibility, prior attainment and mobility are used as indicators of AEN.  The number of "hits" on these indicators is divided by the number of pupils on roll and an amount for each "percentage" point above 15%</t>
  </si>
  <si>
    <t>Ensures A Minimum AEN Allocation Per Pupil On Roll</t>
  </si>
  <si>
    <t>Amount Per Pupil Eligible For Free School Meals - Secondary Schools</t>
  </si>
  <si>
    <t>Amount Per Pupil Eligible For Free School Meals - 16-19 Schools</t>
  </si>
  <si>
    <t>Internal Costs</t>
  </si>
  <si>
    <t>Energy</t>
  </si>
  <si>
    <t>Funding For Buildings Insurance Costs (Amount Per £ Of Replacement Value)</t>
  </si>
  <si>
    <t>Actual Cost</t>
  </si>
  <si>
    <t>Funding For Site Costs (Amount Per Square Meter Of Gross Internal Area)</t>
  </si>
  <si>
    <t>Funding For Energy Costs (Amount Per Square Meter Of Gross Internal Area Weighted By Energy Consumption)</t>
  </si>
  <si>
    <t>Split Site Block Allocation Category A</t>
  </si>
  <si>
    <t>Split Site Block Allocation Category B</t>
  </si>
  <si>
    <t>Split Site Block Allocation Category C</t>
  </si>
  <si>
    <t>Split Site Travel - Primary</t>
  </si>
  <si>
    <t>Split Site Travel - Secondary</t>
  </si>
  <si>
    <t>Playing Fields</t>
  </si>
  <si>
    <t>Rent</t>
  </si>
  <si>
    <t>Special Facilities</t>
  </si>
  <si>
    <t>Lump Sum For Each Primary School With A Swimming Pool. Lump Sum For Secondary School With Large Grounds.</t>
  </si>
  <si>
    <t>An amount per school with a split site where the two sites are 400m apart</t>
  </si>
  <si>
    <t>An amount per school with a split site where the two sites are divided by a busy road</t>
  </si>
  <si>
    <t>An amount per school with a split site where more than 2 year groups are on a separate site</t>
  </si>
  <si>
    <t>A lump sum for split site schools (not including off-site nursery provision)</t>
  </si>
  <si>
    <t>An amount per full time equivalent teaching hour taken up by travelling between sites</t>
  </si>
  <si>
    <t>An Amount Per Square Hectare</t>
  </si>
  <si>
    <t>NQT Induction</t>
  </si>
  <si>
    <t>Overhead Protection</t>
  </si>
  <si>
    <t>Upper Pay Spine Support</t>
  </si>
  <si>
    <t>Lump Sum Allocation Per Term Of NQT Induction In The Previous Financial Year</t>
  </si>
  <si>
    <t>Adds to an allocation within the AWPU to ensure a minimum amount for non-pupil number related staff. Allocation compares the amount allocated in the AWPU with a a level of funding based on the roll of the school.</t>
  </si>
  <si>
    <t>A Lump Sum Allocation For Every Teacher (FTE) On The Upper Pay Spine.</t>
  </si>
  <si>
    <t>Irregular Admissions</t>
  </si>
  <si>
    <t>Advanced Skills Teachers</t>
  </si>
  <si>
    <t>Premises Officer Rent</t>
  </si>
  <si>
    <t>Expanding Schools - Resources</t>
  </si>
  <si>
    <t>Expanding Schools - New School</t>
  </si>
  <si>
    <t>Expanding Schools - AWPU</t>
  </si>
  <si>
    <t>Expanding Schools - Bulge Classes</t>
  </si>
  <si>
    <t>Curriculum Protection</t>
  </si>
  <si>
    <t>Ensures a minimum amount for teaching staff per school. Where a school's roll is below 210 for primaries and 600 for secondaries, an additional amount is allocated per empty place below these levels.</t>
  </si>
  <si>
    <t>Paid to primary schools unable to offer classes of 30. A payment per addition pupil required to bring possible roll total to a figure divisible by 30 (After assumed vertical grouping)</t>
  </si>
  <si>
    <t>An Amount Per FTE Of Authority Sponsored AST</t>
  </si>
  <si>
    <t>Funding To Cover Rent Allowance Paid To Premises Officers With Residential Contracts At Schools With No Premises Officer Accommodation.</t>
  </si>
  <si>
    <t>A payment per additional place offered at schools undergoing planned expansion.</t>
  </si>
  <si>
    <t>A lump sum payment to new schools or schools opening a new phase based on the nature of the new school or phase</t>
  </si>
  <si>
    <t>The Equivalent Of 7/12th Of The AWPU Amount For Additional Places In Schools With An Increasing PAN</t>
  </si>
  <si>
    <t>A lump sum per additional place for schools taking bulge classes</t>
  </si>
  <si>
    <t>If a school faces a year on year cash fall of more than 5% (excluding closures), 2/3rds of that excess amount will be allocated back to the school in the year of the loss and 1/3rd in the following year.</t>
  </si>
  <si>
    <t>Nursery Double Funding Adjustment - Removal Of Funding Relating To Nursery Pupils Which Will Be Funded By EYSFF. Uses Proportion Of Roll Represented By 6th Form Pupils</t>
  </si>
  <si>
    <t>6th Form Double Funding Adjustment - Removal Of Funding Relating To 6th Form Pupils Which Will Be Funded By YPLA Grant. Uses Proportion Of Roll Represented By 6th Form Pupils</t>
  </si>
  <si>
    <t>Amount Per Sole Or Main Registration Child In This National Curriculum Year Group</t>
  </si>
  <si>
    <t>Basic Rate - Primary Schools</t>
  </si>
  <si>
    <t>Basic Rate Plus Quality Rate - Primary Schools</t>
  </si>
  <si>
    <t>Basic Rate Plus Quality Rate - Nursery Schools</t>
  </si>
  <si>
    <t>Basic Rate - PVI Providers</t>
  </si>
  <si>
    <t>Basic Rate Plus Quality Rate - PVI Providers</t>
  </si>
  <si>
    <t>Deprivation - Basic</t>
  </si>
  <si>
    <t>Deprivation - Higher Incidence</t>
  </si>
  <si>
    <t>Quality - Nursery Schools</t>
  </si>
  <si>
    <t>Quality - Primary Schools</t>
  </si>
  <si>
    <t>Quality - PVI Providers</t>
  </si>
  <si>
    <t>An additional amount per funded hour. See "Early Years Pupils funded by the Early Years Single Funding Formula - base rates" and "Funding Provided above the F E in Maintained Providers"</t>
  </si>
  <si>
    <t>Uplift To Hourly Rate Dependent Upon Number Of Deprived Pupils And The Proportion Of Roll They Represent. Eligible Pupils Measured As 21% Most Deprived On Roll Using IDACI</t>
  </si>
  <si>
    <t>Amount Per Deprived Pupil Over A Threshold Of 20. Eligible Pupils Measured As 21% Most Deprived On Roll Using IDACI</t>
  </si>
  <si>
    <t>Drumbeat School</t>
  </si>
  <si>
    <t>An amount per hour of free entitlement provided by schools with a satisfactory OFSTED judgement</t>
  </si>
  <si>
    <t>An amount per hour of free entitlement provided by schools with a good or outstanding OFSTED judgement</t>
  </si>
  <si>
    <t>An amount per hour of free entitlement provided by settings with a satisfactory OFSTED judgement</t>
  </si>
  <si>
    <t>An amount per hour of free entitlement provided by settings with a good or outstanding OFSTED judgement</t>
  </si>
  <si>
    <t>An amount per hour provided over free entitlement for schools with a satisfactory OFSTED judgement</t>
  </si>
  <si>
    <t>An amount per hour provided over free entitlement for schools with a good or outstanding OFSTED judgement</t>
  </si>
  <si>
    <t>An amount per hour provided over free entitlement for settings with a good or outstanding OFSTED judgement</t>
  </si>
  <si>
    <t>Moderate Learning Difficulties 1</t>
  </si>
  <si>
    <t>Moderate Learning Difficulty 2 - Severe Learning Difficulty 1 - Autistic Spectrum Disorder 1 - Behaviour, Emotional &amp; Social Difficulty 1</t>
  </si>
  <si>
    <t>Speech, Language Or Communication Needs (Cognitive)</t>
  </si>
  <si>
    <t>Hearing ImpairmentI/Visual Imparment 1 (Medical)</t>
  </si>
  <si>
    <t>Severe Learning Difficulty 2 - Autistic Spectrum Disorder 2 - Behaviour, Emotional &amp; Social Difficulty 2</t>
  </si>
  <si>
    <t>Profound &amp; Multiple Learning Difficulty 1 - Severe Learning Difficulty 3 - Autistic/Behavioural Diffuculty</t>
  </si>
  <si>
    <t>Hearing ImpairmentI/Visual Imparment 2</t>
  </si>
  <si>
    <t>Profound &amp; Multiple Learning Difficulty 2 (High Care)</t>
  </si>
  <si>
    <t>Severe Learning Difficulty 4 - Severe Learning Difficulty High Care - Autistic Spectrum Disorder 3</t>
  </si>
  <si>
    <t>The Unit Value For This Type And Level Of Of Need Multiplied By The Number Of Funded Places For This Type And Level Of Need</t>
  </si>
  <si>
    <t>Special School Funding For Meal Supervisor Costs (Amount Per Pupil On Roll)</t>
  </si>
  <si>
    <t>Special School Funding For Roll Related Costs (Amount Per Pupil On Roll)</t>
  </si>
  <si>
    <t>Special School Funding For Learning Resources (ICT) Costs (Amount Per Pupil On Roll)</t>
  </si>
  <si>
    <t>Special School Funding For Exam Fee Costs (Amount Per Yr 11 And Yr 12 Pupil On Roll)</t>
  </si>
  <si>
    <t>Special School Funding For College Course Costs (Amount Per Pupil On Roll)</t>
  </si>
  <si>
    <t>Special School Funding For Transport Costs (Amount Per Pupil On Roll)</t>
  </si>
  <si>
    <t>Meal Supervisors</t>
  </si>
  <si>
    <t>Roll Related</t>
  </si>
  <si>
    <t>Learning Resources ICT</t>
  </si>
  <si>
    <t>Exam Fees</t>
  </si>
  <si>
    <t>College Courses</t>
  </si>
  <si>
    <t>Transport</t>
  </si>
  <si>
    <t>Hydrotherapy Pool</t>
  </si>
  <si>
    <t>A Lump Sum Amount For Schools With Hydrotherapy Pools</t>
  </si>
  <si>
    <t>Headteacher</t>
  </si>
  <si>
    <t>Leadership Team</t>
  </si>
  <si>
    <t>Key Stage Management</t>
  </si>
  <si>
    <t>Admin Senior Allocation</t>
  </si>
  <si>
    <t>Admin Standard Allocation</t>
  </si>
  <si>
    <t>Premises Senior Allocation</t>
  </si>
  <si>
    <t>Special Schol Funding For Staffing Costs That Do Not Vary Directly With Pupil Numbers (Lump Sum Per School)</t>
  </si>
  <si>
    <t>Special Schol Funding For Staffing Costs That Do Not Vary Directly With Pupil Numbers (Lump Sum Per Managed Key Stage)</t>
  </si>
  <si>
    <t>Lump Sum Allocation To Special Schools For ICT Learning Resources. A Further Per Pupil Allocation Is Also Made.</t>
  </si>
  <si>
    <t>Lump Sum Allocation To Special Schools For Transport. A Further Per Pupil Allocation Is Also Made.</t>
  </si>
  <si>
    <t>Premises Standard Allocation</t>
  </si>
  <si>
    <t>Special Schol Funding For Staffing Costs That Do Not Vary Directly With Pupil Numbers (Lump Sum Per Rebuilt School)</t>
  </si>
  <si>
    <t>Transitional provision - Primary &amp; Secondary</t>
  </si>
  <si>
    <t>Transitional provision - Special</t>
  </si>
  <si>
    <t>Protects Schools From Losses Relating To Introduction Of New Special School Formula (Based On Former Formula Funding Amounts)</t>
  </si>
  <si>
    <t>No Variation Applied</t>
  </si>
  <si>
    <t>School Forum</t>
  </si>
  <si>
    <t>Secretary of State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</si>
</sst>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quot;£&quot;#,##0\)"/>
    <numFmt numFmtId="166" formatCode="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809]dd\ mmmm\ yyyy"/>
    <numFmt numFmtId="173" formatCode="#,##0.0000"/>
  </numFmts>
  <fonts count="55">
    <font>
      <sz val="10"/>
      <name val="Arial"/>
      <family val="0"/>
    </font>
    <font>
      <sz val="8"/>
      <name val="Arial"/>
      <family val="2"/>
    </font>
    <font>
      <b/>
      <sz val="12"/>
      <name val="Arial"/>
      <family val="2"/>
    </font>
    <font>
      <b/>
      <sz val="10"/>
      <name val="Arial"/>
      <family val="2"/>
    </font>
    <font>
      <b/>
      <sz val="9"/>
      <name val="Arial"/>
      <family val="2"/>
    </font>
    <font>
      <sz val="9"/>
      <name val="Arial"/>
      <family val="0"/>
    </font>
    <font>
      <u val="single"/>
      <sz val="10"/>
      <color indexed="12"/>
      <name val="Arial"/>
      <family val="0"/>
    </font>
    <font>
      <b/>
      <sz val="8"/>
      <name val="Arial"/>
      <family val="2"/>
    </font>
    <font>
      <sz val="8"/>
      <color indexed="10"/>
      <name val="Arial"/>
      <family val="2"/>
    </font>
    <font>
      <sz val="8"/>
      <color indexed="22"/>
      <name val="Arial"/>
      <family val="2"/>
    </font>
    <font>
      <sz val="7"/>
      <name val="Arial"/>
      <family val="2"/>
    </font>
    <font>
      <b/>
      <sz val="7"/>
      <name val="Arial"/>
      <family val="2"/>
    </font>
    <font>
      <sz val="8"/>
      <color indexed="8"/>
      <name val="Arial"/>
      <family val="2"/>
    </font>
    <font>
      <u val="single"/>
      <sz val="10"/>
      <color indexed="36"/>
      <name val="Arial"/>
      <family val="0"/>
    </font>
    <font>
      <b/>
      <sz val="16"/>
      <name val="Arial"/>
      <family val="2"/>
    </font>
    <font>
      <b/>
      <sz val="8"/>
      <color indexed="8"/>
      <name val="Arial"/>
      <family val="2"/>
    </font>
    <font>
      <sz val="11"/>
      <name val="Arial"/>
      <family val="0"/>
    </font>
    <font>
      <b/>
      <sz val="9"/>
      <color indexed="10"/>
      <name val="Arial"/>
      <family val="2"/>
    </font>
    <font>
      <b/>
      <u val="single"/>
      <sz val="9"/>
      <name val="Arial"/>
      <family val="2"/>
    </font>
    <font>
      <b/>
      <sz val="9"/>
      <color indexed="43"/>
      <name val="Arial"/>
      <family val="2"/>
    </font>
    <font>
      <sz val="9"/>
      <color indexed="43"/>
      <name val="Arial"/>
      <family val="2"/>
    </font>
    <font>
      <sz val="9"/>
      <color indexed="10"/>
      <name val="Arial"/>
      <family val="2"/>
    </font>
    <font>
      <sz val="8"/>
      <color indexed="45"/>
      <name val="Arial"/>
      <family val="2"/>
    </font>
    <font>
      <b/>
      <sz val="12"/>
      <color indexed="43"/>
      <name val="Arial"/>
      <family val="2"/>
    </font>
    <font>
      <b/>
      <sz val="10"/>
      <color indexed="43"/>
      <name val="Arial"/>
      <family val="2"/>
    </font>
    <font>
      <sz val="10"/>
      <color indexed="43"/>
      <name val="Arial"/>
      <family val="2"/>
    </font>
    <font>
      <b/>
      <sz val="8"/>
      <color indexed="43"/>
      <name val="Arial"/>
      <family val="2"/>
    </font>
    <font>
      <sz val="8"/>
      <color indexed="43"/>
      <name val="Arial"/>
      <family val="2"/>
    </font>
    <font>
      <b/>
      <sz val="8"/>
      <color indexed="10"/>
      <name val="Arial"/>
      <family val="2"/>
    </font>
    <font>
      <b/>
      <sz val="8"/>
      <color indexed="18"/>
      <name val="Arial"/>
      <family val="2"/>
    </font>
    <font>
      <b/>
      <sz val="8"/>
      <color indexed="57"/>
      <name val="Arial"/>
      <family val="2"/>
    </font>
    <font>
      <sz val="8"/>
      <color indexed="41"/>
      <name val="Arial"/>
      <family val="2"/>
    </font>
    <font>
      <sz val="8"/>
      <color indexed="51"/>
      <name val="Arial"/>
      <family val="2"/>
    </font>
    <font>
      <sz val="8"/>
      <color indexed="50"/>
      <name val="Arial"/>
      <family val="2"/>
    </font>
    <font>
      <sz val="8"/>
      <color indexed="46"/>
      <name val="Arial"/>
      <family val="2"/>
    </font>
    <font>
      <sz val="8"/>
      <color indexed="52"/>
      <name val="Arial"/>
      <family val="2"/>
    </font>
    <font>
      <sz val="8"/>
      <color indexed="53"/>
      <name val="Arial"/>
      <family val="2"/>
    </font>
    <font>
      <sz val="8"/>
      <color indexed="13"/>
      <name val="Arial"/>
      <family val="2"/>
    </font>
    <font>
      <sz val="8"/>
      <color indexed="9"/>
      <name val="Arial"/>
      <family val="2"/>
    </font>
    <font>
      <sz val="8"/>
      <color indexed="57"/>
      <name val="Arial"/>
      <family val="2"/>
    </font>
    <font>
      <sz val="8"/>
      <color indexed="49"/>
      <name val="Arial"/>
      <family val="2"/>
    </font>
    <font>
      <sz val="8"/>
      <color indexed="44"/>
      <name val="Arial"/>
      <family val="2"/>
    </font>
    <font>
      <sz val="8"/>
      <color indexed="23"/>
      <name val="Arial"/>
      <family val="2"/>
    </font>
    <font>
      <sz val="8"/>
      <color indexed="40"/>
      <name val="Arial"/>
      <family val="2"/>
    </font>
    <font>
      <sz val="8"/>
      <color indexed="19"/>
      <name val="Arial"/>
      <family val="2"/>
    </font>
    <font>
      <sz val="8"/>
      <color indexed="11"/>
      <name val="Arial"/>
      <family val="2"/>
    </font>
    <font>
      <sz val="8"/>
      <color indexed="55"/>
      <name val="Arial"/>
      <family val="2"/>
    </font>
    <font>
      <sz val="8"/>
      <color indexed="42"/>
      <name val="Arial"/>
      <family val="2"/>
    </font>
    <font>
      <b/>
      <sz val="8"/>
      <color indexed="46"/>
      <name val="Arial"/>
      <family val="2"/>
    </font>
    <font>
      <b/>
      <sz val="8"/>
      <color indexed="52"/>
      <name val="Arial"/>
      <family val="2"/>
    </font>
    <font>
      <u val="single"/>
      <sz val="8"/>
      <color indexed="18"/>
      <name val="Arial"/>
      <family val="2"/>
    </font>
    <font>
      <u val="single"/>
      <sz val="10"/>
      <color indexed="18"/>
      <name val="Arial"/>
      <family val="2"/>
    </font>
    <font>
      <b/>
      <u val="single"/>
      <sz val="14"/>
      <name val="Arial"/>
      <family val="2"/>
    </font>
    <font>
      <b/>
      <sz val="11"/>
      <name val="Arial"/>
      <family val="2"/>
    </font>
    <font>
      <b/>
      <sz val="11"/>
      <color indexed="10"/>
      <name val="Arial"/>
      <family val="2"/>
    </font>
  </fonts>
  <fills count="25">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6"/>
        <bgColor indexed="64"/>
      </patternFill>
    </fill>
    <fill>
      <patternFill patternType="solid">
        <fgColor indexed="52"/>
        <bgColor indexed="64"/>
      </patternFill>
    </fill>
    <fill>
      <patternFill patternType="solid">
        <fgColor indexed="45"/>
        <bgColor indexed="64"/>
      </patternFill>
    </fill>
    <fill>
      <patternFill patternType="solid">
        <fgColor indexed="50"/>
        <bgColor indexed="64"/>
      </patternFill>
    </fill>
    <fill>
      <patternFill patternType="solid">
        <fgColor indexed="53"/>
        <bgColor indexed="64"/>
      </patternFill>
    </fill>
    <fill>
      <patternFill patternType="solid">
        <fgColor indexed="13"/>
        <bgColor indexed="64"/>
      </patternFill>
    </fill>
    <fill>
      <patternFill patternType="solid">
        <fgColor indexed="19"/>
        <bgColor indexed="64"/>
      </patternFill>
    </fill>
    <fill>
      <patternFill patternType="solid">
        <fgColor indexed="40"/>
        <bgColor indexed="64"/>
      </patternFill>
    </fill>
    <fill>
      <patternFill patternType="solid">
        <fgColor indexed="11"/>
        <bgColor indexed="64"/>
      </patternFill>
    </fill>
    <fill>
      <patternFill patternType="solid">
        <fgColor indexed="44"/>
        <bgColor indexed="64"/>
      </patternFill>
    </fill>
    <fill>
      <patternFill patternType="solid">
        <fgColor indexed="23"/>
        <bgColor indexed="64"/>
      </patternFill>
    </fill>
    <fill>
      <patternFill patternType="solid">
        <fgColor indexed="49"/>
        <bgColor indexed="64"/>
      </patternFill>
    </fill>
    <fill>
      <patternFill patternType="solid">
        <fgColor indexed="57"/>
        <bgColor indexed="64"/>
      </patternFill>
    </fill>
    <fill>
      <patternFill patternType="solid">
        <fgColor indexed="9"/>
        <bgColor indexed="64"/>
      </patternFill>
    </fill>
    <fill>
      <patternFill patternType="solid">
        <fgColor indexed="21"/>
        <bgColor indexed="64"/>
      </patternFill>
    </fill>
    <fill>
      <patternFill patternType="solid">
        <fgColor indexed="60"/>
        <bgColor indexed="64"/>
      </patternFill>
    </fill>
    <fill>
      <patternFill patternType="solid">
        <fgColor indexed="43"/>
        <bgColor indexed="64"/>
      </patternFill>
    </fill>
  </fills>
  <borders count="46">
    <border>
      <left/>
      <right/>
      <top/>
      <bottom/>
      <diagonal/>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uble"/>
      <right style="double"/>
      <top style="double"/>
      <bottom style="double"/>
    </border>
    <border>
      <left style="double"/>
      <right>
        <color indexed="63"/>
      </right>
      <top style="thin"/>
      <bottom style="thin"/>
    </border>
    <border>
      <left>
        <color indexed="63"/>
      </left>
      <right style="double"/>
      <top style="thin"/>
      <bottom style="thin"/>
    </border>
    <border>
      <left style="thin"/>
      <right style="double"/>
      <top>
        <color indexed="63"/>
      </top>
      <bottom style="thin"/>
    </border>
    <border>
      <left style="double"/>
      <right style="thin"/>
      <top style="thin"/>
      <bottom style="thin"/>
    </border>
    <border>
      <left style="double"/>
      <right style="double"/>
      <top style="thin"/>
      <bottom style="thin"/>
    </border>
    <border>
      <left style="double"/>
      <right style="double"/>
      <top>
        <color indexed="63"/>
      </top>
      <bottom style="thin"/>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style="double"/>
      <bottom style="double"/>
    </border>
    <border>
      <left>
        <color indexed="63"/>
      </left>
      <right>
        <color indexed="63"/>
      </right>
      <top style="double"/>
      <bottom style="double"/>
    </border>
    <border>
      <left style="double"/>
      <right style="thin"/>
      <top style="double"/>
      <bottom style="double"/>
    </border>
    <border>
      <left>
        <color indexed="63"/>
      </left>
      <right style="double"/>
      <top>
        <color indexed="63"/>
      </top>
      <bottom>
        <color indexed="63"/>
      </bottom>
    </border>
    <border>
      <left>
        <color indexed="63"/>
      </left>
      <right>
        <color indexed="63"/>
      </right>
      <top style="double"/>
      <bottom>
        <color indexed="63"/>
      </bottom>
    </border>
    <border>
      <left style="double"/>
      <right style="double"/>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16" fillId="0" borderId="0">
      <alignment/>
      <protection/>
    </xf>
    <xf numFmtId="9" fontId="0" fillId="0" borderId="0" applyFont="0" applyFill="0" applyBorder="0" applyAlignment="0" applyProtection="0"/>
  </cellStyleXfs>
  <cellXfs count="576">
    <xf numFmtId="0" fontId="0" fillId="0" borderId="0" xfId="0" applyAlignment="1">
      <alignment/>
    </xf>
    <xf numFmtId="0" fontId="0" fillId="0" borderId="0" xfId="0" applyAlignment="1" applyProtection="1">
      <alignment/>
      <protection/>
    </xf>
    <xf numFmtId="2" fontId="1" fillId="2" borderId="0" xfId="0" applyNumberFormat="1" applyFont="1" applyFill="1" applyBorder="1" applyAlignment="1" applyProtection="1">
      <alignment wrapText="1"/>
      <protection/>
    </xf>
    <xf numFmtId="0" fontId="5" fillId="0" borderId="0" xfId="0" applyFont="1" applyAlignment="1">
      <alignment/>
    </xf>
    <xf numFmtId="0" fontId="18" fillId="0" borderId="0" xfId="0" applyFont="1" applyAlignment="1">
      <alignment/>
    </xf>
    <xf numFmtId="0" fontId="5" fillId="0" borderId="0" xfId="0" applyFont="1" applyAlignment="1">
      <alignment wrapText="1"/>
    </xf>
    <xf numFmtId="0" fontId="5" fillId="3" borderId="0" xfId="0" applyFont="1" applyFill="1" applyAlignment="1">
      <alignment wrapText="1"/>
    </xf>
    <xf numFmtId="0" fontId="5" fillId="0" borderId="0" xfId="0" applyFont="1" applyFill="1" applyAlignment="1">
      <alignment wrapText="1"/>
    </xf>
    <xf numFmtId="0" fontId="21" fillId="0" borderId="0" xfId="0" applyFont="1" applyAlignment="1">
      <alignment wrapText="1"/>
    </xf>
    <xf numFmtId="0" fontId="2" fillId="0" borderId="0" xfId="0" applyFont="1" applyAlignment="1">
      <alignment/>
    </xf>
    <xf numFmtId="0" fontId="5" fillId="0" borderId="0" xfId="0" applyFont="1" applyAlignment="1" applyProtection="1">
      <alignment/>
      <protection/>
    </xf>
    <xf numFmtId="2" fontId="7" fillId="2" borderId="0" xfId="0" applyNumberFormat="1" applyFont="1" applyFill="1" applyBorder="1" applyAlignment="1" applyProtection="1">
      <alignment wrapText="1"/>
      <protection/>
    </xf>
    <xf numFmtId="2" fontId="1" fillId="2" borderId="1" xfId="0" applyNumberFormat="1" applyFont="1" applyFill="1" applyBorder="1" applyAlignment="1" applyProtection="1">
      <alignment horizontal="center" vertical="center" wrapText="1"/>
      <protection/>
    </xf>
    <xf numFmtId="2" fontId="1" fillId="2" borderId="0" xfId="0" applyNumberFormat="1" applyFont="1" applyFill="1" applyBorder="1" applyAlignment="1" applyProtection="1">
      <alignment horizontal="center" vertical="center" wrapText="1"/>
      <protection/>
    </xf>
    <xf numFmtId="2" fontId="0" fillId="0" borderId="0" xfId="0" applyNumberFormat="1" applyAlignment="1">
      <alignment/>
    </xf>
    <xf numFmtId="2" fontId="1" fillId="2" borderId="1" xfId="0" applyNumberFormat="1" applyFont="1" applyFill="1" applyBorder="1" applyAlignment="1" applyProtection="1">
      <alignment wrapText="1"/>
      <protection/>
    </xf>
    <xf numFmtId="2" fontId="7" fillId="2" borderId="2" xfId="0" applyNumberFormat="1" applyFont="1" applyFill="1" applyBorder="1" applyAlignment="1" applyProtection="1">
      <alignment wrapText="1"/>
      <protection/>
    </xf>
    <xf numFmtId="2" fontId="1" fillId="2" borderId="2" xfId="0" applyNumberFormat="1" applyFont="1" applyFill="1" applyBorder="1" applyAlignment="1" applyProtection="1">
      <alignment wrapText="1"/>
      <protection locked="0"/>
    </xf>
    <xf numFmtId="2" fontId="1" fillId="2" borderId="3" xfId="0" applyNumberFormat="1" applyFont="1" applyFill="1" applyBorder="1" applyAlignment="1" applyProtection="1">
      <alignment wrapText="1"/>
      <protection/>
    </xf>
    <xf numFmtId="2" fontId="1" fillId="2" borderId="0" xfId="0" applyNumberFormat="1" applyFont="1" applyFill="1" applyAlignment="1" applyProtection="1">
      <alignment wrapText="1"/>
      <protection/>
    </xf>
    <xf numFmtId="1" fontId="1" fillId="2" borderId="4" xfId="0" applyNumberFormat="1" applyFont="1" applyFill="1" applyBorder="1" applyAlignment="1" applyProtection="1">
      <alignment wrapText="1"/>
      <protection locked="0"/>
    </xf>
    <xf numFmtId="1" fontId="2" fillId="2" borderId="5" xfId="0" applyNumberFormat="1" applyFont="1" applyFill="1" applyBorder="1" applyAlignment="1" applyProtection="1">
      <alignment horizontal="left" vertical="center"/>
      <protection/>
    </xf>
    <xf numFmtId="1" fontId="23" fillId="2" borderId="5" xfId="0" applyNumberFormat="1" applyFont="1" applyFill="1" applyBorder="1" applyAlignment="1" applyProtection="1">
      <alignment vertical="center"/>
      <protection/>
    </xf>
    <xf numFmtId="1" fontId="2" fillId="2" borderId="0" xfId="0" applyNumberFormat="1" applyFont="1" applyFill="1" applyBorder="1" applyAlignment="1" applyProtection="1">
      <alignment vertical="center"/>
      <protection/>
    </xf>
    <xf numFmtId="1" fontId="2" fillId="2" borderId="5" xfId="0" applyNumberFormat="1" applyFont="1" applyFill="1" applyBorder="1" applyAlignment="1" applyProtection="1">
      <alignment vertical="center"/>
      <protection/>
    </xf>
    <xf numFmtId="1" fontId="0" fillId="2" borderId="0" xfId="0" applyNumberFormat="1" applyFill="1" applyAlignment="1" applyProtection="1">
      <alignment/>
      <protection/>
    </xf>
    <xf numFmtId="1" fontId="0" fillId="2" borderId="0" xfId="0" applyNumberFormat="1" applyFill="1" applyBorder="1" applyAlignment="1" applyProtection="1">
      <alignment/>
      <protection/>
    </xf>
    <xf numFmtId="1" fontId="0" fillId="2" borderId="0" xfId="0" applyNumberFormat="1" applyFill="1" applyAlignment="1" applyProtection="1">
      <alignment horizontal="center" vertical="center"/>
      <protection/>
    </xf>
    <xf numFmtId="1" fontId="0" fillId="2" borderId="0" xfId="0" applyNumberFormat="1" applyFill="1" applyBorder="1" applyAlignment="1" applyProtection="1">
      <alignment horizontal="center" vertical="center"/>
      <protection/>
    </xf>
    <xf numFmtId="1" fontId="0" fillId="0" borderId="0" xfId="0" applyNumberFormat="1" applyAlignment="1" applyProtection="1">
      <alignment/>
      <protection/>
    </xf>
    <xf numFmtId="1" fontId="0" fillId="0" borderId="0" xfId="0" applyNumberFormat="1" applyAlignment="1" applyProtection="1">
      <alignment/>
      <protection locked="0"/>
    </xf>
    <xf numFmtId="1" fontId="3" fillId="2" borderId="6" xfId="0" applyNumberFormat="1" applyFont="1" applyFill="1" applyBorder="1" applyAlignment="1" applyProtection="1">
      <alignment horizontal="left"/>
      <protection/>
    </xf>
    <xf numFmtId="1" fontId="24" fillId="2" borderId="7" xfId="0" applyNumberFormat="1" applyFont="1" applyFill="1" applyBorder="1" applyAlignment="1" applyProtection="1">
      <alignment/>
      <protection/>
    </xf>
    <xf numFmtId="1" fontId="3" fillId="2" borderId="7" xfId="0" applyNumberFormat="1" applyFont="1" applyFill="1" applyBorder="1" applyAlignment="1" applyProtection="1">
      <alignment/>
      <protection/>
    </xf>
    <xf numFmtId="1" fontId="3" fillId="2" borderId="8" xfId="0" applyNumberFormat="1" applyFont="1" applyFill="1" applyBorder="1" applyAlignment="1" applyProtection="1">
      <alignment/>
      <protection/>
    </xf>
    <xf numFmtId="1" fontId="0" fillId="2" borderId="0" xfId="0" applyNumberFormat="1" applyFill="1" applyAlignment="1" applyProtection="1">
      <alignment horizontal="left"/>
      <protection/>
    </xf>
    <xf numFmtId="1" fontId="25" fillId="2" borderId="0" xfId="0" applyNumberFormat="1" applyFont="1" applyFill="1" applyAlignment="1" applyProtection="1">
      <alignment/>
      <protection/>
    </xf>
    <xf numFmtId="1" fontId="4" fillId="2" borderId="0" xfId="0" applyNumberFormat="1" applyFont="1" applyFill="1" applyBorder="1" applyAlignment="1" applyProtection="1">
      <alignment vertical="center"/>
      <protection/>
    </xf>
    <xf numFmtId="1" fontId="6" fillId="2" borderId="0" xfId="20" applyNumberFormat="1" applyFill="1" applyBorder="1" applyAlignment="1" applyProtection="1">
      <alignment vertical="center"/>
      <protection/>
    </xf>
    <xf numFmtId="1" fontId="5" fillId="2" borderId="0" xfId="0" applyNumberFormat="1" applyFont="1" applyFill="1" applyBorder="1" applyAlignment="1" applyProtection="1">
      <alignment vertical="center"/>
      <protection/>
    </xf>
    <xf numFmtId="1" fontId="5" fillId="2" borderId="0" xfId="0" applyNumberFormat="1" applyFont="1" applyFill="1" applyBorder="1" applyAlignment="1" applyProtection="1">
      <alignment horizontal="left" vertical="center"/>
      <protection/>
    </xf>
    <xf numFmtId="1" fontId="15" fillId="2" borderId="2" xfId="21" applyNumberFormat="1" applyFont="1" applyFill="1" applyBorder="1" applyAlignment="1" applyProtection="1">
      <alignment horizontal="left" vertical="top" wrapText="1"/>
      <protection/>
    </xf>
    <xf numFmtId="1" fontId="26" fillId="2" borderId="9" xfId="21" applyNumberFormat="1" applyFont="1" applyFill="1" applyBorder="1" applyAlignment="1" applyProtection="1">
      <alignment horizontal="left" vertical="top" wrapText="1"/>
      <protection/>
    </xf>
    <xf numFmtId="1" fontId="15" fillId="2" borderId="10" xfId="21" applyNumberFormat="1" applyFont="1" applyFill="1" applyBorder="1" applyAlignment="1" applyProtection="1">
      <alignment horizontal="center" vertical="top" wrapText="1"/>
      <protection/>
    </xf>
    <xf numFmtId="1" fontId="15" fillId="2" borderId="9" xfId="21" applyNumberFormat="1" applyFont="1" applyFill="1" applyBorder="1" applyAlignment="1" applyProtection="1">
      <alignment horizontal="center" vertical="top" wrapText="1"/>
      <protection/>
    </xf>
    <xf numFmtId="1" fontId="15" fillId="2" borderId="2" xfId="21" applyNumberFormat="1" applyFont="1" applyFill="1" applyBorder="1" applyAlignment="1" applyProtection="1">
      <alignment horizontal="center" vertical="top" wrapText="1"/>
      <protection/>
    </xf>
    <xf numFmtId="1" fontId="15" fillId="2" borderId="0" xfId="21" applyNumberFormat="1" applyFont="1" applyFill="1" applyBorder="1" applyAlignment="1" applyProtection="1">
      <alignment horizontal="left" vertical="top" wrapText="1"/>
      <protection/>
    </xf>
    <xf numFmtId="1" fontId="26" fillId="2" borderId="0" xfId="21" applyNumberFormat="1" applyFont="1" applyFill="1" applyBorder="1" applyAlignment="1" applyProtection="1">
      <alignment horizontal="left" vertical="top" wrapText="1"/>
      <protection/>
    </xf>
    <xf numFmtId="1" fontId="15" fillId="2" borderId="11" xfId="21" applyNumberFormat="1" applyFont="1" applyFill="1" applyBorder="1" applyAlignment="1" applyProtection="1">
      <alignment horizontal="left" vertical="top" wrapText="1"/>
      <protection/>
    </xf>
    <xf numFmtId="1" fontId="7" fillId="2" borderId="0" xfId="22" applyNumberFormat="1" applyFont="1" applyFill="1" applyAlignment="1" applyProtection="1">
      <alignment horizontal="left" wrapText="1"/>
      <protection/>
    </xf>
    <xf numFmtId="1" fontId="15" fillId="2" borderId="12" xfId="21" applyNumberFormat="1" applyFont="1" applyFill="1" applyBorder="1" applyAlignment="1" applyProtection="1">
      <alignment horizontal="left" vertical="top" wrapText="1"/>
      <protection/>
    </xf>
    <xf numFmtId="1" fontId="1" fillId="2" borderId="0" xfId="22" applyNumberFormat="1" applyFont="1" applyFill="1" applyAlignment="1" applyProtection="1">
      <alignment horizontal="left" wrapText="1"/>
      <protection/>
    </xf>
    <xf numFmtId="1" fontId="27" fillId="2" borderId="0" xfId="22" applyNumberFormat="1" applyFont="1" applyFill="1" applyBorder="1" applyAlignment="1" applyProtection="1">
      <alignment horizontal="right" wrapText="1"/>
      <protection/>
    </xf>
    <xf numFmtId="1" fontId="1" fillId="2" borderId="2" xfId="0" applyNumberFormat="1" applyFont="1" applyFill="1" applyBorder="1" applyAlignment="1" applyProtection="1">
      <alignment horizontal="right"/>
      <protection locked="0"/>
    </xf>
    <xf numFmtId="1" fontId="1" fillId="2" borderId="9" xfId="22" applyNumberFormat="1" applyFont="1" applyFill="1" applyBorder="1" applyAlignment="1" applyProtection="1">
      <alignment horizontal="right" wrapText="1"/>
      <protection/>
    </xf>
    <xf numFmtId="1" fontId="1" fillId="2" borderId="0" xfId="22" applyNumberFormat="1" applyFont="1" applyFill="1" applyBorder="1" applyAlignment="1" applyProtection="1">
      <alignment horizontal="right" wrapText="1"/>
      <protection/>
    </xf>
    <xf numFmtId="1" fontId="1" fillId="2" borderId="0" xfId="22" applyNumberFormat="1" applyFont="1" applyFill="1" applyAlignment="1" applyProtection="1">
      <alignment horizontal="right" wrapText="1"/>
      <protection/>
    </xf>
    <xf numFmtId="1" fontId="1" fillId="2" borderId="2" xfId="22" applyNumberFormat="1" applyFont="1" applyFill="1" applyBorder="1" applyAlignment="1" applyProtection="1">
      <alignment horizontal="right" wrapText="1"/>
      <protection/>
    </xf>
    <xf numFmtId="1" fontId="1" fillId="2" borderId="2" xfId="0" applyNumberFormat="1" applyFont="1" applyFill="1" applyBorder="1" applyAlignment="1" applyProtection="1">
      <alignment horizontal="right"/>
      <protection/>
    </xf>
    <xf numFmtId="1" fontId="1" fillId="2" borderId="9" xfId="22" applyNumberFormat="1" applyFont="1" applyFill="1" applyBorder="1" applyAlignment="1" applyProtection="1">
      <alignment horizontal="left" wrapText="1"/>
      <protection/>
    </xf>
    <xf numFmtId="1" fontId="1" fillId="2" borderId="0" xfId="0" applyNumberFormat="1" applyFont="1" applyFill="1" applyBorder="1" applyAlignment="1" applyProtection="1">
      <alignment horizontal="right"/>
      <protection/>
    </xf>
    <xf numFmtId="1" fontId="1" fillId="2" borderId="3" xfId="22" applyNumberFormat="1" applyFont="1" applyFill="1" applyBorder="1" applyAlignment="1" applyProtection="1">
      <alignment horizontal="right" wrapText="1"/>
      <protection/>
    </xf>
    <xf numFmtId="1" fontId="1" fillId="2" borderId="10" xfId="0" applyNumberFormat="1" applyFont="1" applyFill="1" applyBorder="1" applyAlignment="1" applyProtection="1">
      <alignment horizontal="right"/>
      <protection locked="0"/>
    </xf>
    <xf numFmtId="1" fontId="1" fillId="2" borderId="1" xfId="22" applyNumberFormat="1" applyFont="1" applyFill="1" applyBorder="1" applyAlignment="1" applyProtection="1">
      <alignment horizontal="right" wrapText="1"/>
      <protection/>
    </xf>
    <xf numFmtId="1" fontId="1" fillId="2" borderId="13" xfId="0" applyNumberFormat="1" applyFont="1" applyFill="1" applyBorder="1" applyAlignment="1" applyProtection="1">
      <alignment horizontal="right"/>
      <protection/>
    </xf>
    <xf numFmtId="1" fontId="1" fillId="2" borderId="9" xfId="0" applyNumberFormat="1" applyFont="1" applyFill="1" applyBorder="1" applyAlignment="1" applyProtection="1">
      <alignment horizontal="right"/>
      <protection locked="0"/>
    </xf>
    <xf numFmtId="1" fontId="1" fillId="2" borderId="11" xfId="0" applyNumberFormat="1" applyFont="1" applyFill="1" applyBorder="1" applyAlignment="1" applyProtection="1">
      <alignment horizontal="right"/>
      <protection/>
    </xf>
    <xf numFmtId="1" fontId="8" fillId="2" borderId="0" xfId="22" applyNumberFormat="1" applyFont="1" applyFill="1" applyBorder="1" applyAlignment="1" applyProtection="1">
      <alignment horizontal="left" wrapText="1"/>
      <protection/>
    </xf>
    <xf numFmtId="1" fontId="1" fillId="2" borderId="12" xfId="0" applyNumberFormat="1" applyFont="1" applyFill="1" applyBorder="1" applyAlignment="1" applyProtection="1">
      <alignment horizontal="right"/>
      <protection/>
    </xf>
    <xf numFmtId="1" fontId="1" fillId="2" borderId="13" xfId="22" applyNumberFormat="1" applyFont="1" applyFill="1" applyBorder="1" applyAlignment="1" applyProtection="1">
      <alignment horizontal="right" wrapText="1"/>
      <protection/>
    </xf>
    <xf numFmtId="1" fontId="1" fillId="2" borderId="0" xfId="22" applyNumberFormat="1" applyFont="1" applyFill="1" applyBorder="1" applyAlignment="1" applyProtection="1">
      <alignment horizontal="left" wrapText="1"/>
      <protection/>
    </xf>
    <xf numFmtId="1" fontId="1" fillId="2" borderId="13" xfId="0" applyNumberFormat="1" applyFont="1" applyFill="1" applyBorder="1" applyAlignment="1" applyProtection="1">
      <alignment/>
      <protection/>
    </xf>
    <xf numFmtId="1" fontId="0" fillId="0" borderId="0" xfId="0" applyNumberFormat="1" applyBorder="1" applyAlignment="1" applyProtection="1">
      <alignment/>
      <protection/>
    </xf>
    <xf numFmtId="1" fontId="1" fillId="2" borderId="11" xfId="22" applyNumberFormat="1" applyFont="1" applyFill="1" applyBorder="1" applyAlignment="1" applyProtection="1">
      <alignment horizontal="right" wrapText="1"/>
      <protection/>
    </xf>
    <xf numFmtId="1" fontId="1" fillId="2" borderId="11" xfId="0" applyNumberFormat="1" applyFont="1" applyFill="1" applyBorder="1" applyAlignment="1" applyProtection="1">
      <alignment/>
      <protection/>
    </xf>
    <xf numFmtId="1" fontId="1" fillId="2" borderId="1" xfId="22" applyNumberFormat="1" applyFont="1" applyFill="1" applyBorder="1" applyAlignment="1" applyProtection="1">
      <alignment horizontal="left" wrapText="1"/>
      <protection/>
    </xf>
    <xf numFmtId="1" fontId="8" fillId="2" borderId="0" xfId="22" applyNumberFormat="1" applyFont="1" applyFill="1" applyAlignment="1" applyProtection="1">
      <alignment horizontal="left" wrapText="1"/>
      <protection/>
    </xf>
    <xf numFmtId="1" fontId="0" fillId="2" borderId="0" xfId="0" applyNumberFormat="1" applyFill="1" applyAlignment="1" applyProtection="1">
      <alignment wrapText="1"/>
      <protection/>
    </xf>
    <xf numFmtId="1" fontId="26" fillId="2" borderId="0" xfId="21" applyNumberFormat="1" applyFont="1" applyFill="1" applyBorder="1" applyAlignment="1" applyProtection="1">
      <alignment horizontal="right" vertical="top" wrapText="1"/>
      <protection/>
    </xf>
    <xf numFmtId="1" fontId="15" fillId="2" borderId="0" xfId="21" applyNumberFormat="1" applyFont="1" applyFill="1" applyBorder="1" applyAlignment="1" applyProtection="1">
      <alignment horizontal="right" vertical="top" wrapText="1"/>
      <protection/>
    </xf>
    <xf numFmtId="1" fontId="1" fillId="2" borderId="12" xfId="22" applyNumberFormat="1" applyFont="1" applyFill="1" applyBorder="1" applyAlignment="1" applyProtection="1">
      <alignment horizontal="right" wrapText="1"/>
      <protection/>
    </xf>
    <xf numFmtId="1" fontId="1" fillId="2" borderId="0" xfId="0" applyNumberFormat="1" applyFont="1" applyFill="1" applyBorder="1" applyAlignment="1" applyProtection="1">
      <alignment/>
      <protection/>
    </xf>
    <xf numFmtId="1" fontId="1" fillId="2" borderId="3" xfId="0" applyNumberFormat="1" applyFont="1" applyFill="1" applyBorder="1" applyAlignment="1" applyProtection="1">
      <alignment horizontal="right"/>
      <protection/>
    </xf>
    <xf numFmtId="1" fontId="1" fillId="2" borderId="0" xfId="0" applyNumberFormat="1" applyFont="1" applyFill="1" applyBorder="1" applyAlignment="1" applyProtection="1">
      <alignment horizontal="left"/>
      <protection/>
    </xf>
    <xf numFmtId="1" fontId="0" fillId="2" borderId="0" xfId="0" applyNumberFormat="1" applyFill="1" applyBorder="1" applyAlignment="1" applyProtection="1">
      <alignment wrapText="1"/>
      <protection/>
    </xf>
    <xf numFmtId="1" fontId="1" fillId="2" borderId="0" xfId="0" applyNumberFormat="1" applyFont="1" applyFill="1" applyBorder="1" applyAlignment="1" applyProtection="1">
      <alignment horizontal="right"/>
      <protection locked="0"/>
    </xf>
    <xf numFmtId="1" fontId="0" fillId="0" borderId="0" xfId="0" applyNumberFormat="1" applyBorder="1" applyAlignment="1" applyProtection="1">
      <alignment/>
      <protection locked="0"/>
    </xf>
    <xf numFmtId="1" fontId="0" fillId="2" borderId="0" xfId="0" applyNumberFormat="1" applyFill="1" applyAlignment="1">
      <alignment/>
    </xf>
    <xf numFmtId="1" fontId="25" fillId="2" borderId="0" xfId="0" applyNumberFormat="1" applyFont="1" applyFill="1" applyAlignment="1">
      <alignment/>
    </xf>
    <xf numFmtId="1" fontId="0" fillId="2" borderId="0" xfId="0" applyNumberFormat="1" applyFill="1" applyBorder="1" applyAlignment="1">
      <alignment/>
    </xf>
    <xf numFmtId="1" fontId="0" fillId="2" borderId="0" xfId="0" applyNumberFormat="1" applyFill="1" applyBorder="1" applyAlignment="1" applyProtection="1">
      <alignment horizontal="left"/>
      <protection/>
    </xf>
    <xf numFmtId="1" fontId="0" fillId="0" borderId="0" xfId="0" applyNumberFormat="1" applyAlignment="1" applyProtection="1">
      <alignment horizontal="left"/>
      <protection/>
    </xf>
    <xf numFmtId="1" fontId="1" fillId="2" borderId="0" xfId="22" applyNumberFormat="1" applyFont="1" applyFill="1" applyBorder="1" applyAlignment="1" applyProtection="1">
      <alignment horizontal="left" vertical="top" wrapText="1"/>
      <protection/>
    </xf>
    <xf numFmtId="1" fontId="1" fillId="2" borderId="0" xfId="22" applyNumberFormat="1" applyFont="1" applyFill="1" applyAlignment="1" applyProtection="1">
      <alignment horizontal="left" vertical="center" wrapText="1"/>
      <protection/>
    </xf>
    <xf numFmtId="1" fontId="25" fillId="2" borderId="0" xfId="0" applyNumberFormat="1" applyFont="1" applyFill="1" applyAlignment="1">
      <alignment horizontal="left" wrapText="1"/>
    </xf>
    <xf numFmtId="1" fontId="0" fillId="2" borderId="0" xfId="0" applyNumberFormat="1" applyFill="1" applyAlignment="1">
      <alignment horizontal="left" wrapText="1"/>
    </xf>
    <xf numFmtId="1" fontId="1" fillId="2" borderId="12" xfId="0" applyNumberFormat="1" applyFont="1" applyFill="1" applyBorder="1" applyAlignment="1" applyProtection="1">
      <alignment horizontal="right"/>
      <protection locked="0"/>
    </xf>
    <xf numFmtId="1" fontId="0" fillId="2" borderId="5" xfId="0" applyNumberFormat="1" applyFill="1" applyBorder="1" applyAlignment="1" applyProtection="1">
      <alignment horizontal="left"/>
      <protection/>
    </xf>
    <xf numFmtId="1" fontId="25" fillId="2" borderId="5" xfId="0" applyNumberFormat="1" applyFont="1" applyFill="1" applyBorder="1" applyAlignment="1" applyProtection="1">
      <alignment/>
      <protection/>
    </xf>
    <xf numFmtId="1" fontId="0" fillId="2" borderId="5" xfId="0" applyNumberFormat="1" applyFill="1" applyBorder="1" applyAlignment="1" applyProtection="1">
      <alignment/>
      <protection/>
    </xf>
    <xf numFmtId="1" fontId="4" fillId="2" borderId="14" xfId="0" applyNumberFormat="1" applyFont="1" applyFill="1" applyBorder="1" applyAlignment="1" applyProtection="1">
      <alignment horizontal="left" wrapText="1"/>
      <protection/>
    </xf>
    <xf numFmtId="1" fontId="25" fillId="2" borderId="15" xfId="0" applyNumberFormat="1" applyFont="1" applyFill="1" applyBorder="1" applyAlignment="1" applyProtection="1">
      <alignment horizontal="left" wrapText="1"/>
      <protection/>
    </xf>
    <xf numFmtId="1" fontId="0" fillId="2" borderId="15" xfId="0" applyNumberFormat="1" applyFill="1" applyBorder="1" applyAlignment="1" applyProtection="1">
      <alignment horizontal="left" wrapText="1"/>
      <protection/>
    </xf>
    <xf numFmtId="1" fontId="0" fillId="2" borderId="15" xfId="0" applyNumberFormat="1" applyFill="1" applyBorder="1" applyAlignment="1" applyProtection="1">
      <alignment/>
      <protection locked="0"/>
    </xf>
    <xf numFmtId="1" fontId="0" fillId="2" borderId="15" xfId="0" applyNumberFormat="1" applyFill="1" applyBorder="1" applyAlignment="1" applyProtection="1">
      <alignment/>
      <protection/>
    </xf>
    <xf numFmtId="1" fontId="0" fillId="2" borderId="16" xfId="0" applyNumberFormat="1" applyFill="1" applyBorder="1" applyAlignment="1" applyProtection="1">
      <alignment/>
      <protection locked="0"/>
    </xf>
    <xf numFmtId="1" fontId="0" fillId="2" borderId="12" xfId="0" applyNumberFormat="1" applyFill="1" applyBorder="1" applyAlignment="1" applyProtection="1">
      <alignment horizontal="left"/>
      <protection/>
    </xf>
    <xf numFmtId="1" fontId="0" fillId="2" borderId="12" xfId="0" applyNumberFormat="1" applyFill="1" applyBorder="1" applyAlignment="1" applyProtection="1">
      <alignment/>
      <protection/>
    </xf>
    <xf numFmtId="1" fontId="0" fillId="2" borderId="17" xfId="0" applyNumberFormat="1" applyFill="1" applyBorder="1" applyAlignment="1" applyProtection="1">
      <alignment horizontal="left"/>
      <protection/>
    </xf>
    <xf numFmtId="1" fontId="0" fillId="2" borderId="0" xfId="0" applyNumberFormat="1" applyFill="1" applyBorder="1" applyAlignment="1" applyProtection="1">
      <alignment/>
      <protection locked="0"/>
    </xf>
    <xf numFmtId="1" fontId="25" fillId="0" borderId="0" xfId="0" applyNumberFormat="1" applyFont="1" applyAlignment="1" applyProtection="1">
      <alignment/>
      <protection/>
    </xf>
    <xf numFmtId="9" fontId="1" fillId="2" borderId="2" xfId="0" applyNumberFormat="1" applyFont="1" applyFill="1" applyBorder="1" applyAlignment="1" applyProtection="1">
      <alignment horizontal="right"/>
      <protection locked="0"/>
    </xf>
    <xf numFmtId="9" fontId="1" fillId="2" borderId="13" xfId="0" applyNumberFormat="1" applyFont="1" applyFill="1" applyBorder="1" applyAlignment="1" applyProtection="1">
      <alignment/>
      <protection/>
    </xf>
    <xf numFmtId="1" fontId="7" fillId="2" borderId="0" xfId="0" applyNumberFormat="1" applyFont="1" applyFill="1" applyBorder="1" applyAlignment="1" applyProtection="1">
      <alignment/>
      <protection/>
    </xf>
    <xf numFmtId="1" fontId="7" fillId="2" borderId="13" xfId="0" applyNumberFormat="1" applyFont="1" applyFill="1" applyBorder="1" applyAlignment="1" applyProtection="1">
      <alignment horizontal="left" vertical="center" wrapText="1"/>
      <protection/>
    </xf>
    <xf numFmtId="1" fontId="7" fillId="2" borderId="0" xfId="0" applyNumberFormat="1" applyFont="1" applyFill="1" applyBorder="1" applyAlignment="1" applyProtection="1">
      <alignment/>
      <protection/>
    </xf>
    <xf numFmtId="1" fontId="0" fillId="0" borderId="0" xfId="0" applyNumberFormat="1" applyAlignment="1">
      <alignment/>
    </xf>
    <xf numFmtId="1" fontId="1" fillId="2" borderId="0" xfId="0" applyNumberFormat="1" applyFont="1" applyFill="1" applyAlignment="1" applyProtection="1">
      <alignment/>
      <protection/>
    </xf>
    <xf numFmtId="1" fontId="1" fillId="2" borderId="0" xfId="0" applyNumberFormat="1" applyFont="1" applyFill="1" applyBorder="1" applyAlignment="1" applyProtection="1">
      <alignment wrapText="1"/>
      <protection/>
    </xf>
    <xf numFmtId="1" fontId="1" fillId="2" borderId="0" xfId="0" applyNumberFormat="1" applyFont="1" applyFill="1" applyAlignment="1" applyProtection="1">
      <alignment/>
      <protection/>
    </xf>
    <xf numFmtId="1" fontId="1" fillId="2" borderId="0" xfId="0" applyNumberFormat="1" applyFont="1" applyFill="1" applyBorder="1" applyAlignment="1" applyProtection="1">
      <alignment/>
      <protection/>
    </xf>
    <xf numFmtId="1" fontId="1" fillId="2" borderId="3" xfId="0" applyNumberFormat="1" applyFont="1" applyFill="1" applyBorder="1" applyAlignment="1" applyProtection="1">
      <alignment/>
      <protection/>
    </xf>
    <xf numFmtId="1" fontId="2" fillId="4" borderId="18" xfId="0" applyNumberFormat="1" applyFont="1" applyFill="1" applyBorder="1" applyAlignment="1" applyProtection="1">
      <alignment/>
      <protection/>
    </xf>
    <xf numFmtId="1" fontId="2" fillId="4" borderId="13" xfId="0" applyNumberFormat="1" applyFont="1" applyFill="1" applyBorder="1" applyAlignment="1" applyProtection="1">
      <alignment/>
      <protection/>
    </xf>
    <xf numFmtId="1" fontId="1" fillId="4" borderId="13" xfId="0" applyNumberFormat="1" applyFont="1" applyFill="1" applyBorder="1" applyAlignment="1" applyProtection="1">
      <alignment/>
      <protection/>
    </xf>
    <xf numFmtId="1" fontId="14" fillId="4" borderId="13" xfId="0" applyNumberFormat="1" applyFont="1" applyFill="1" applyBorder="1" applyAlignment="1" applyProtection="1">
      <alignment/>
      <protection/>
    </xf>
    <xf numFmtId="1" fontId="1" fillId="4" borderId="4" xfId="0" applyNumberFormat="1" applyFont="1" applyFill="1" applyBorder="1" applyAlignment="1" applyProtection="1">
      <alignment/>
      <protection/>
    </xf>
    <xf numFmtId="1" fontId="1" fillId="5" borderId="19" xfId="0" applyNumberFormat="1" applyFont="1" applyFill="1" applyBorder="1" applyAlignment="1" applyProtection="1">
      <alignment/>
      <protection/>
    </xf>
    <xf numFmtId="1" fontId="1" fillId="5" borderId="13" xfId="0" applyNumberFormat="1" applyFont="1" applyFill="1" applyBorder="1" applyAlignment="1" applyProtection="1">
      <alignment/>
      <protection/>
    </xf>
    <xf numFmtId="1" fontId="14" fillId="5" borderId="13" xfId="0" applyNumberFormat="1" applyFont="1" applyFill="1" applyBorder="1" applyAlignment="1" applyProtection="1">
      <alignment/>
      <protection/>
    </xf>
    <xf numFmtId="1" fontId="7" fillId="5" borderId="13" xfId="0" applyNumberFormat="1" applyFont="1" applyFill="1" applyBorder="1" applyAlignment="1" applyProtection="1">
      <alignment/>
      <protection/>
    </xf>
    <xf numFmtId="1" fontId="2" fillId="6" borderId="18" xfId="0" applyNumberFormat="1" applyFont="1" applyFill="1" applyBorder="1" applyAlignment="1" applyProtection="1">
      <alignment/>
      <protection/>
    </xf>
    <xf numFmtId="1" fontId="14" fillId="6" borderId="13" xfId="0" applyNumberFormat="1" applyFont="1" applyFill="1" applyBorder="1" applyAlignment="1" applyProtection="1">
      <alignment/>
      <protection/>
    </xf>
    <xf numFmtId="1" fontId="2" fillId="6" borderId="13" xfId="0" applyNumberFormat="1" applyFont="1" applyFill="1" applyBorder="1" applyAlignment="1" applyProtection="1">
      <alignment/>
      <protection/>
    </xf>
    <xf numFmtId="1" fontId="1" fillId="6" borderId="13" xfId="0" applyNumberFormat="1" applyFont="1" applyFill="1" applyBorder="1" applyAlignment="1" applyProtection="1">
      <alignment/>
      <protection/>
    </xf>
    <xf numFmtId="1" fontId="7" fillId="6" borderId="13" xfId="0" applyNumberFormat="1" applyFont="1" applyFill="1" applyBorder="1" applyAlignment="1" applyProtection="1">
      <alignment/>
      <protection/>
    </xf>
    <xf numFmtId="1" fontId="7" fillId="2" borderId="0" xfId="0" applyNumberFormat="1" applyFont="1" applyFill="1" applyBorder="1" applyAlignment="1" applyProtection="1">
      <alignment horizontal="left" vertical="center" wrapText="1"/>
      <protection/>
    </xf>
    <xf numFmtId="1" fontId="1" fillId="2" borderId="0" xfId="0" applyNumberFormat="1" applyFont="1" applyFill="1" applyBorder="1" applyAlignment="1" applyProtection="1">
      <alignment horizontal="left" vertical="center"/>
      <protection/>
    </xf>
    <xf numFmtId="1" fontId="1" fillId="2" borderId="0" xfId="0" applyNumberFormat="1" applyFont="1" applyFill="1" applyBorder="1" applyAlignment="1" applyProtection="1">
      <alignment horizontal="left" vertical="center" wrapText="1"/>
      <protection/>
    </xf>
    <xf numFmtId="1" fontId="1" fillId="2" borderId="3" xfId="0" applyNumberFormat="1" applyFont="1" applyFill="1" applyBorder="1" applyAlignment="1" applyProtection="1">
      <alignment horizontal="left" vertical="center"/>
      <protection/>
    </xf>
    <xf numFmtId="1" fontId="7" fillId="6" borderId="10" xfId="0" applyNumberFormat="1" applyFont="1" applyFill="1" applyBorder="1" applyAlignment="1" applyProtection="1">
      <alignment horizontal="left" vertical="center"/>
      <protection/>
    </xf>
    <xf numFmtId="1" fontId="1" fillId="6" borderId="10" xfId="0" applyNumberFormat="1" applyFont="1" applyFill="1" applyBorder="1" applyAlignment="1" applyProtection="1">
      <alignment horizontal="left" vertical="center"/>
      <protection/>
    </xf>
    <xf numFmtId="1" fontId="1" fillId="6" borderId="11" xfId="0" applyNumberFormat="1" applyFont="1" applyFill="1" applyBorder="1" applyAlignment="1" applyProtection="1">
      <alignment horizontal="left" vertical="center"/>
      <protection/>
    </xf>
    <xf numFmtId="1" fontId="7" fillId="7" borderId="19" xfId="0" applyNumberFormat="1" applyFont="1" applyFill="1" applyBorder="1" applyAlignment="1" applyProtection="1">
      <alignment horizontal="left" vertical="center"/>
      <protection/>
    </xf>
    <xf numFmtId="1" fontId="7" fillId="7" borderId="11" xfId="0" applyNumberFormat="1" applyFont="1" applyFill="1" applyBorder="1" applyAlignment="1" applyProtection="1">
      <alignment horizontal="center" vertical="center" wrapText="1"/>
      <protection/>
    </xf>
    <xf numFmtId="1" fontId="7" fillId="7" borderId="20" xfId="0" applyNumberFormat="1" applyFont="1" applyFill="1" applyBorder="1" applyAlignment="1" applyProtection="1">
      <alignment horizontal="center" vertical="center" wrapText="1"/>
      <protection/>
    </xf>
    <xf numFmtId="1" fontId="7" fillId="8" borderId="11" xfId="0" applyNumberFormat="1" applyFont="1" applyFill="1" applyBorder="1" applyAlignment="1" applyProtection="1">
      <alignment horizontal="left" vertical="center"/>
      <protection/>
    </xf>
    <xf numFmtId="1" fontId="7" fillId="8" borderId="11" xfId="23" applyNumberFormat="1" applyFont="1" applyFill="1" applyBorder="1" applyAlignment="1" applyProtection="1">
      <alignment horizontal="left" vertical="center"/>
      <protection/>
    </xf>
    <xf numFmtId="1" fontId="1" fillId="8" borderId="11" xfId="0" applyNumberFormat="1" applyFont="1" applyFill="1" applyBorder="1" applyAlignment="1" applyProtection="1">
      <alignment horizontal="left" vertical="center"/>
      <protection/>
    </xf>
    <xf numFmtId="1" fontId="1" fillId="8" borderId="20" xfId="0" applyNumberFormat="1" applyFont="1" applyFill="1" applyBorder="1" applyAlignment="1" applyProtection="1">
      <alignment horizontal="left" vertical="center"/>
      <protection/>
    </xf>
    <xf numFmtId="1" fontId="7" fillId="9" borderId="10" xfId="0" applyNumberFormat="1" applyFont="1" applyFill="1" applyBorder="1" applyAlignment="1" applyProtection="1">
      <alignment horizontal="left" vertical="center"/>
      <protection/>
    </xf>
    <xf numFmtId="1" fontId="7" fillId="9" borderId="19" xfId="0" applyNumberFormat="1" applyFont="1" applyFill="1" applyBorder="1" applyAlignment="1" applyProtection="1">
      <alignment horizontal="left" vertical="center"/>
      <protection/>
    </xf>
    <xf numFmtId="1" fontId="7" fillId="9" borderId="11" xfId="0" applyNumberFormat="1" applyFont="1" applyFill="1" applyBorder="1" applyAlignment="1" applyProtection="1">
      <alignment horizontal="left" vertical="center"/>
      <protection/>
    </xf>
    <xf numFmtId="1" fontId="1" fillId="9" borderId="11" xfId="0" applyNumberFormat="1" applyFont="1" applyFill="1" applyBorder="1" applyAlignment="1" applyProtection="1">
      <alignment horizontal="left" vertical="center"/>
      <protection/>
    </xf>
    <xf numFmtId="1" fontId="1" fillId="9" borderId="20" xfId="0" applyNumberFormat="1" applyFont="1" applyFill="1" applyBorder="1" applyAlignment="1" applyProtection="1">
      <alignment horizontal="left" vertical="center"/>
      <protection/>
    </xf>
    <xf numFmtId="1" fontId="7" fillId="10" borderId="10" xfId="0" applyNumberFormat="1" applyFont="1" applyFill="1" applyBorder="1" applyAlignment="1" applyProtection="1">
      <alignment horizontal="left" vertical="center"/>
      <protection/>
    </xf>
    <xf numFmtId="1" fontId="12" fillId="10" borderId="10" xfId="0" applyNumberFormat="1" applyFont="1" applyFill="1" applyBorder="1" applyAlignment="1" applyProtection="1">
      <alignment horizontal="left" vertical="center"/>
      <protection/>
    </xf>
    <xf numFmtId="1" fontId="1" fillId="10" borderId="19" xfId="0" applyNumberFormat="1" applyFont="1" applyFill="1" applyBorder="1" applyAlignment="1" applyProtection="1">
      <alignment horizontal="left" vertical="center"/>
      <protection/>
    </xf>
    <xf numFmtId="1" fontId="1" fillId="10" borderId="11" xfId="0" applyNumberFormat="1" applyFont="1" applyFill="1" applyBorder="1" applyAlignment="1" applyProtection="1">
      <alignment horizontal="left" vertical="center"/>
      <protection/>
    </xf>
    <xf numFmtId="1" fontId="1" fillId="10" borderId="20" xfId="0" applyNumberFormat="1" applyFont="1" applyFill="1" applyBorder="1" applyAlignment="1" applyProtection="1">
      <alignment horizontal="left" vertical="center"/>
      <protection/>
    </xf>
    <xf numFmtId="1" fontId="1" fillId="5" borderId="0" xfId="0" applyNumberFormat="1" applyFont="1" applyFill="1" applyBorder="1" applyAlignment="1" applyProtection="1">
      <alignment horizontal="left" vertical="center"/>
      <protection/>
    </xf>
    <xf numFmtId="1" fontId="7" fillId="11" borderId="19" xfId="0" applyNumberFormat="1" applyFont="1" applyFill="1" applyBorder="1" applyAlignment="1" applyProtection="1">
      <alignment horizontal="left" vertical="center" wrapText="1"/>
      <protection/>
    </xf>
    <xf numFmtId="1" fontId="0" fillId="11" borderId="11" xfId="0" applyNumberFormat="1" applyFill="1" applyBorder="1" applyAlignment="1" applyProtection="1">
      <alignment horizontal="center" vertical="center" wrapText="1"/>
      <protection/>
    </xf>
    <xf numFmtId="1" fontId="7" fillId="12" borderId="19" xfId="0" applyNumberFormat="1" applyFont="1" applyFill="1" applyBorder="1" applyAlignment="1" applyProtection="1">
      <alignment horizontal="left" vertical="center"/>
      <protection/>
    </xf>
    <xf numFmtId="1" fontId="7" fillId="12" borderId="11" xfId="0" applyNumberFormat="1" applyFont="1" applyFill="1" applyBorder="1" applyAlignment="1" applyProtection="1">
      <alignment horizontal="left" vertical="center"/>
      <protection/>
    </xf>
    <xf numFmtId="1" fontId="1" fillId="12" borderId="11" xfId="0" applyNumberFormat="1" applyFont="1" applyFill="1" applyBorder="1" applyAlignment="1" applyProtection="1">
      <alignment horizontal="left" vertical="center"/>
      <protection/>
    </xf>
    <xf numFmtId="1" fontId="7" fillId="13" borderId="19" xfId="0" applyNumberFormat="1" applyFont="1" applyFill="1" applyBorder="1" applyAlignment="1" applyProtection="1">
      <alignment horizontal="left" vertical="center"/>
      <protection/>
    </xf>
    <xf numFmtId="1" fontId="7" fillId="13" borderId="13" xfId="0" applyNumberFormat="1" applyFont="1" applyFill="1" applyBorder="1" applyAlignment="1" applyProtection="1">
      <alignment horizontal="left" vertical="center"/>
      <protection/>
    </xf>
    <xf numFmtId="1" fontId="1" fillId="13" borderId="20" xfId="0" applyNumberFormat="1" applyFont="1" applyFill="1" applyBorder="1" applyAlignment="1" applyProtection="1">
      <alignment horizontal="left" vertical="center"/>
      <protection/>
    </xf>
    <xf numFmtId="1" fontId="11" fillId="14" borderId="18" xfId="0" applyNumberFormat="1" applyFont="1" applyFill="1" applyBorder="1" applyAlignment="1" applyProtection="1">
      <alignment horizontal="left" vertical="center" wrapText="1"/>
      <protection/>
    </xf>
    <xf numFmtId="1" fontId="11" fillId="14" borderId="13" xfId="0" applyNumberFormat="1" applyFont="1" applyFill="1" applyBorder="1" applyAlignment="1" applyProtection="1">
      <alignment horizontal="left" vertical="center" wrapText="1"/>
      <protection/>
    </xf>
    <xf numFmtId="1" fontId="10" fillId="14" borderId="20" xfId="0" applyNumberFormat="1" applyFont="1" applyFill="1" applyBorder="1" applyAlignment="1" applyProtection="1">
      <alignment horizontal="left" vertical="center"/>
      <protection/>
    </xf>
    <xf numFmtId="1" fontId="7" fillId="15" borderId="19" xfId="0" applyNumberFormat="1" applyFont="1" applyFill="1" applyBorder="1" applyAlignment="1" applyProtection="1">
      <alignment horizontal="left" vertical="center" wrapText="1"/>
      <protection/>
    </xf>
    <xf numFmtId="1" fontId="7" fillId="15" borderId="13" xfId="0" applyNumberFormat="1" applyFont="1" applyFill="1" applyBorder="1" applyAlignment="1" applyProtection="1">
      <alignment horizontal="left" vertical="center" wrapText="1"/>
      <protection/>
    </xf>
    <xf numFmtId="1" fontId="1" fillId="15" borderId="20" xfId="0" applyNumberFormat="1" applyFont="1" applyFill="1" applyBorder="1" applyAlignment="1" applyProtection="1">
      <alignment horizontal="left" vertical="center"/>
      <protection/>
    </xf>
    <xf numFmtId="1" fontId="7" fillId="16" borderId="19" xfId="20" applyNumberFormat="1" applyFont="1" applyFill="1" applyBorder="1" applyAlignment="1" applyProtection="1">
      <alignment horizontal="left" vertical="center" wrapText="1"/>
      <protection/>
    </xf>
    <xf numFmtId="1" fontId="7" fillId="16" borderId="13" xfId="20" applyNumberFormat="1" applyFont="1" applyFill="1" applyBorder="1" applyAlignment="1" applyProtection="1">
      <alignment horizontal="left" vertical="center" wrapText="1"/>
      <protection/>
    </xf>
    <xf numFmtId="1" fontId="1" fillId="16" borderId="20" xfId="0" applyNumberFormat="1" applyFont="1" applyFill="1" applyBorder="1" applyAlignment="1" applyProtection="1">
      <alignment horizontal="left" vertical="center" wrapText="1"/>
      <protection/>
    </xf>
    <xf numFmtId="1" fontId="7" fillId="11" borderId="19" xfId="20" applyNumberFormat="1" applyFont="1" applyFill="1" applyBorder="1" applyAlignment="1" applyProtection="1">
      <alignment horizontal="left" vertical="center"/>
      <protection/>
    </xf>
    <xf numFmtId="1" fontId="7" fillId="11" borderId="13" xfId="20" applyNumberFormat="1" applyFont="1" applyFill="1" applyBorder="1" applyAlignment="1" applyProtection="1">
      <alignment horizontal="left" vertical="center"/>
      <protection/>
    </xf>
    <xf numFmtId="1" fontId="1" fillId="11" borderId="20" xfId="0" applyNumberFormat="1" applyFont="1" applyFill="1" applyBorder="1" applyAlignment="1" applyProtection="1">
      <alignment horizontal="left" vertical="center"/>
      <protection/>
    </xf>
    <xf numFmtId="1" fontId="7" fillId="17" borderId="19" xfId="0" applyNumberFormat="1" applyFont="1" applyFill="1" applyBorder="1" applyAlignment="1" applyProtection="1">
      <alignment horizontal="left" vertical="center" wrapText="1"/>
      <protection/>
    </xf>
    <xf numFmtId="1" fontId="7" fillId="17" borderId="13" xfId="0" applyNumberFormat="1" applyFont="1" applyFill="1" applyBorder="1" applyAlignment="1" applyProtection="1">
      <alignment horizontal="left" vertical="center" wrapText="1"/>
      <protection/>
    </xf>
    <xf numFmtId="1" fontId="1" fillId="17" borderId="20" xfId="0" applyNumberFormat="1" applyFont="1" applyFill="1" applyBorder="1" applyAlignment="1" applyProtection="1">
      <alignment horizontal="left" vertical="center"/>
      <protection/>
    </xf>
    <xf numFmtId="1" fontId="7" fillId="4" borderId="19" xfId="0" applyNumberFormat="1" applyFont="1" applyFill="1" applyBorder="1" applyAlignment="1" applyProtection="1">
      <alignment horizontal="left" vertical="center" wrapText="1"/>
      <protection/>
    </xf>
    <xf numFmtId="1" fontId="7" fillId="4" borderId="13" xfId="0" applyNumberFormat="1" applyFont="1" applyFill="1" applyBorder="1" applyAlignment="1" applyProtection="1">
      <alignment horizontal="left" vertical="center" wrapText="1"/>
      <protection/>
    </xf>
    <xf numFmtId="1" fontId="1" fillId="4" borderId="11" xfId="0" applyNumberFormat="1" applyFont="1" applyFill="1" applyBorder="1" applyAlignment="1" applyProtection="1">
      <alignment horizontal="left" vertical="center"/>
      <protection/>
    </xf>
    <xf numFmtId="1" fontId="7" fillId="18" borderId="19" xfId="0" applyNumberFormat="1" applyFont="1" applyFill="1" applyBorder="1" applyAlignment="1" applyProtection="1">
      <alignment horizontal="left" vertical="center" wrapText="1"/>
      <protection/>
    </xf>
    <xf numFmtId="1" fontId="7" fillId="18" borderId="13" xfId="0" applyNumberFormat="1" applyFont="1" applyFill="1" applyBorder="1" applyAlignment="1" applyProtection="1">
      <alignment horizontal="left" vertical="center" wrapText="1"/>
      <protection/>
    </xf>
    <xf numFmtId="1" fontId="1" fillId="18" borderId="20" xfId="0" applyNumberFormat="1" applyFont="1" applyFill="1" applyBorder="1" applyAlignment="1" applyProtection="1">
      <alignment horizontal="left" vertical="center"/>
      <protection/>
    </xf>
    <xf numFmtId="1" fontId="11" fillId="19" borderId="19" xfId="0" applyNumberFormat="1" applyFont="1" applyFill="1" applyBorder="1" applyAlignment="1" applyProtection="1">
      <alignment horizontal="left" vertical="center" wrapText="1"/>
      <protection/>
    </xf>
    <xf numFmtId="1" fontId="11" fillId="19" borderId="13" xfId="0" applyNumberFormat="1" applyFont="1" applyFill="1" applyBorder="1" applyAlignment="1" applyProtection="1">
      <alignment horizontal="left" vertical="center" wrapText="1"/>
      <protection/>
    </xf>
    <xf numFmtId="1" fontId="1" fillId="19" borderId="20" xfId="0" applyNumberFormat="1" applyFont="1" applyFill="1" applyBorder="1" applyAlignment="1" applyProtection="1">
      <alignment horizontal="left" vertical="center"/>
      <protection/>
    </xf>
    <xf numFmtId="1" fontId="7" fillId="20" borderId="19" xfId="0" applyNumberFormat="1" applyFont="1" applyFill="1" applyBorder="1" applyAlignment="1" applyProtection="1">
      <alignment horizontal="left" vertical="center"/>
      <protection/>
    </xf>
    <xf numFmtId="1" fontId="7" fillId="20" borderId="13" xfId="0" applyNumberFormat="1" applyFont="1" applyFill="1" applyBorder="1" applyAlignment="1" applyProtection="1">
      <alignment horizontal="left" vertical="center"/>
      <protection/>
    </xf>
    <xf numFmtId="1" fontId="1" fillId="20" borderId="20" xfId="0" applyNumberFormat="1" applyFont="1" applyFill="1" applyBorder="1" applyAlignment="1" applyProtection="1">
      <alignment horizontal="left" vertical="center"/>
      <protection/>
    </xf>
    <xf numFmtId="1" fontId="7" fillId="21" borderId="19" xfId="0" applyNumberFormat="1" applyFont="1" applyFill="1" applyBorder="1" applyAlignment="1" applyProtection="1">
      <alignment horizontal="left" vertical="center"/>
      <protection/>
    </xf>
    <xf numFmtId="1" fontId="1" fillId="21" borderId="11" xfId="0" applyNumberFormat="1" applyFont="1" applyFill="1" applyBorder="1" applyAlignment="1" applyProtection="1">
      <alignment horizontal="left" vertical="center"/>
      <protection/>
    </xf>
    <xf numFmtId="1" fontId="1" fillId="21" borderId="20" xfId="0" applyNumberFormat="1" applyFont="1" applyFill="1" applyBorder="1" applyAlignment="1" applyProtection="1">
      <alignment horizontal="left" vertical="center"/>
      <protection/>
    </xf>
    <xf numFmtId="1" fontId="3" fillId="20" borderId="2" xfId="0" applyNumberFormat="1" applyFont="1" applyFill="1" applyBorder="1" applyAlignment="1" applyProtection="1">
      <alignment horizontal="center" vertical="center" wrapText="1"/>
      <protection/>
    </xf>
    <xf numFmtId="1" fontId="1" fillId="17" borderId="19" xfId="0" applyNumberFormat="1" applyFont="1" applyFill="1" applyBorder="1" applyAlignment="1" applyProtection="1">
      <alignment horizontal="center" vertical="center" wrapText="1"/>
      <protection/>
    </xf>
    <xf numFmtId="1" fontId="46" fillId="4" borderId="10" xfId="0" applyNumberFormat="1" applyFont="1" applyFill="1" applyBorder="1" applyAlignment="1" applyProtection="1">
      <alignment horizontal="left" vertical="center"/>
      <protection/>
    </xf>
    <xf numFmtId="1" fontId="7" fillId="22" borderId="10" xfId="0" applyNumberFormat="1" applyFont="1" applyFill="1" applyBorder="1" applyAlignment="1" applyProtection="1">
      <alignment horizontal="left" vertical="center"/>
      <protection/>
    </xf>
    <xf numFmtId="1" fontId="11" fillId="19" borderId="10" xfId="0" applyNumberFormat="1" applyFont="1" applyFill="1" applyBorder="1" applyAlignment="1" applyProtection="1">
      <alignment horizontal="center" vertical="center" wrapText="1"/>
      <protection/>
    </xf>
    <xf numFmtId="1" fontId="1" fillId="23" borderId="10" xfId="0" applyNumberFormat="1" applyFont="1" applyFill="1" applyBorder="1" applyAlignment="1" applyProtection="1">
      <alignment horizontal="left" vertical="center"/>
      <protection/>
    </xf>
    <xf numFmtId="1" fontId="1" fillId="5" borderId="10" xfId="0" applyNumberFormat="1" applyFont="1" applyFill="1" applyBorder="1" applyAlignment="1" applyProtection="1">
      <alignment horizontal="left" vertical="center"/>
      <protection/>
    </xf>
    <xf numFmtId="1" fontId="7" fillId="11" borderId="19" xfId="0" applyNumberFormat="1" applyFont="1" applyFill="1" applyBorder="1" applyAlignment="1" applyProtection="1">
      <alignment horizontal="left" vertical="center"/>
      <protection/>
    </xf>
    <xf numFmtId="1" fontId="1" fillId="11" borderId="11" xfId="0" applyNumberFormat="1" applyFont="1" applyFill="1" applyBorder="1" applyAlignment="1" applyProtection="1">
      <alignment horizontal="left" vertical="center"/>
      <protection/>
    </xf>
    <xf numFmtId="1" fontId="1" fillId="2" borderId="1" xfId="0" applyNumberFormat="1" applyFont="1" applyFill="1" applyBorder="1" applyAlignment="1" applyProtection="1">
      <alignment horizontal="center" vertical="center"/>
      <protection/>
    </xf>
    <xf numFmtId="1" fontId="1" fillId="2" borderId="0" xfId="0" applyNumberFormat="1" applyFont="1" applyFill="1" applyBorder="1" applyAlignment="1" applyProtection="1">
      <alignment horizontal="center" vertical="center"/>
      <protection/>
    </xf>
    <xf numFmtId="1" fontId="1" fillId="2" borderId="12" xfId="0" applyNumberFormat="1" applyFont="1" applyFill="1" applyBorder="1" applyAlignment="1" applyProtection="1">
      <alignment horizontal="center" vertical="center"/>
      <protection/>
    </xf>
    <xf numFmtId="1" fontId="1" fillId="2" borderId="21" xfId="0" applyNumberFormat="1" applyFont="1" applyFill="1" applyBorder="1" applyAlignment="1" applyProtection="1">
      <alignment horizontal="center" vertical="center"/>
      <protection/>
    </xf>
    <xf numFmtId="1" fontId="7" fillId="5" borderId="9" xfId="0" applyNumberFormat="1" applyFont="1" applyFill="1" applyBorder="1" applyAlignment="1" applyProtection="1">
      <alignment horizontal="center" vertical="center" wrapText="1"/>
      <protection/>
    </xf>
    <xf numFmtId="1" fontId="1" fillId="2" borderId="1" xfId="0" applyNumberFormat="1" applyFont="1" applyFill="1" applyBorder="1" applyAlignment="1" applyProtection="1">
      <alignment horizontal="center" vertical="center" wrapText="1"/>
      <protection/>
    </xf>
    <xf numFmtId="1" fontId="7" fillId="2" borderId="2" xfId="0" applyNumberFormat="1" applyFont="1" applyFill="1" applyBorder="1" applyAlignment="1" applyProtection="1">
      <alignment horizontal="center" vertical="center" wrapText="1"/>
      <protection/>
    </xf>
    <xf numFmtId="1" fontId="7" fillId="2" borderId="4" xfId="0" applyNumberFormat="1" applyFont="1" applyFill="1" applyBorder="1" applyAlignment="1" applyProtection="1">
      <alignment horizontal="center" vertical="center" wrapText="1"/>
      <protection/>
    </xf>
    <xf numFmtId="1" fontId="3" fillId="5" borderId="9" xfId="0" applyNumberFormat="1" applyFont="1" applyFill="1" applyBorder="1" applyAlignment="1" applyProtection="1">
      <alignment vertical="center" wrapText="1"/>
      <protection/>
    </xf>
    <xf numFmtId="1" fontId="7" fillId="2" borderId="0" xfId="0" applyNumberFormat="1" applyFont="1" applyFill="1" applyBorder="1" applyAlignment="1" applyProtection="1">
      <alignment horizontal="center" vertical="center" wrapText="1"/>
      <protection/>
    </xf>
    <xf numFmtId="1" fontId="1" fillId="2" borderId="0" xfId="0" applyNumberFormat="1" applyFont="1" applyFill="1" applyBorder="1" applyAlignment="1" applyProtection="1">
      <alignment horizontal="center" vertical="center" wrapText="1"/>
      <protection/>
    </xf>
    <xf numFmtId="1" fontId="1" fillId="2" borderId="11" xfId="0" applyNumberFormat="1" applyFont="1" applyFill="1" applyBorder="1" applyAlignment="1" applyProtection="1">
      <alignment horizontal="center" vertical="center" wrapText="1"/>
      <protection/>
    </xf>
    <xf numFmtId="1" fontId="1" fillId="6" borderId="2" xfId="0" applyNumberFormat="1" applyFont="1" applyFill="1" applyBorder="1" applyAlignment="1" applyProtection="1">
      <alignment horizontal="center" vertical="center" wrapText="1"/>
      <protection/>
    </xf>
    <xf numFmtId="1" fontId="1" fillId="7" borderId="2" xfId="0" applyNumberFormat="1" applyFont="1" applyFill="1" applyBorder="1" applyAlignment="1" applyProtection="1">
      <alignment horizontal="center" vertical="center" wrapText="1"/>
      <protection/>
    </xf>
    <xf numFmtId="1" fontId="1" fillId="8" borderId="2" xfId="0" applyNumberFormat="1" applyFont="1" applyFill="1" applyBorder="1" applyAlignment="1" applyProtection="1">
      <alignment horizontal="center" vertical="center" wrapText="1"/>
      <protection/>
    </xf>
    <xf numFmtId="1" fontId="1" fillId="8" borderId="10" xfId="0" applyNumberFormat="1" applyFont="1" applyFill="1" applyBorder="1" applyAlignment="1" applyProtection="1">
      <alignment horizontal="center" vertical="center" wrapText="1"/>
      <protection/>
    </xf>
    <xf numFmtId="1" fontId="1" fillId="8" borderId="2" xfId="0" applyNumberFormat="1" applyFont="1" applyFill="1" applyBorder="1" applyAlignment="1" applyProtection="1">
      <alignment wrapText="1"/>
      <protection/>
    </xf>
    <xf numFmtId="1" fontId="1" fillId="9" borderId="2" xfId="0" applyNumberFormat="1" applyFont="1" applyFill="1" applyBorder="1" applyAlignment="1" applyProtection="1">
      <alignment horizontal="center" vertical="center" wrapText="1"/>
      <protection/>
    </xf>
    <xf numFmtId="1" fontId="1" fillId="9" borderId="10" xfId="0" applyNumberFormat="1" applyFont="1" applyFill="1" applyBorder="1" applyAlignment="1" applyProtection="1">
      <alignment horizontal="center" vertical="center" wrapText="1"/>
      <protection/>
    </xf>
    <xf numFmtId="1" fontId="1" fillId="10" borderId="2" xfId="0" applyNumberFormat="1" applyFont="1" applyFill="1" applyBorder="1" applyAlignment="1" applyProtection="1">
      <alignment horizontal="center" vertical="center" wrapText="1"/>
      <protection/>
    </xf>
    <xf numFmtId="1" fontId="1" fillId="10" borderId="18" xfId="0" applyNumberFormat="1" applyFont="1" applyFill="1" applyBorder="1" applyAlignment="1" applyProtection="1">
      <alignment horizontal="center" vertical="center" wrapText="1"/>
      <protection/>
    </xf>
    <xf numFmtId="1" fontId="1" fillId="5" borderId="9" xfId="0" applyNumberFormat="1" applyFont="1" applyFill="1" applyBorder="1" applyAlignment="1" applyProtection="1">
      <alignment horizontal="center" vertical="center" wrapText="1"/>
      <protection/>
    </xf>
    <xf numFmtId="1" fontId="1" fillId="11" borderId="2" xfId="0" applyNumberFormat="1" applyFont="1" applyFill="1" applyBorder="1" applyAlignment="1" applyProtection="1">
      <alignment horizontal="center" vertical="center" wrapText="1"/>
      <protection/>
    </xf>
    <xf numFmtId="1" fontId="1" fillId="12" borderId="2" xfId="0" applyNumberFormat="1" applyFont="1" applyFill="1" applyBorder="1" applyAlignment="1" applyProtection="1">
      <alignment horizontal="center" vertical="center" wrapText="1"/>
      <protection/>
    </xf>
    <xf numFmtId="1" fontId="1" fillId="13" borderId="2" xfId="0" applyNumberFormat="1" applyFont="1" applyFill="1" applyBorder="1" applyAlignment="1" applyProtection="1">
      <alignment horizontal="center" vertical="center" wrapText="1"/>
      <protection/>
    </xf>
    <xf numFmtId="1" fontId="1" fillId="14" borderId="2" xfId="0" applyNumberFormat="1" applyFont="1" applyFill="1" applyBorder="1" applyAlignment="1" applyProtection="1">
      <alignment horizontal="center" vertical="center" wrapText="1"/>
      <protection/>
    </xf>
    <xf numFmtId="1" fontId="1" fillId="15" borderId="2" xfId="0" applyNumberFormat="1" applyFont="1" applyFill="1" applyBorder="1" applyAlignment="1" applyProtection="1">
      <alignment horizontal="center" vertical="center" wrapText="1"/>
      <protection/>
    </xf>
    <xf numFmtId="1" fontId="1" fillId="16" borderId="2" xfId="0" applyNumberFormat="1" applyFont="1" applyFill="1" applyBorder="1" applyAlignment="1" applyProtection="1">
      <alignment horizontal="center" vertical="center" wrapText="1"/>
      <protection/>
    </xf>
    <xf numFmtId="1" fontId="1" fillId="17" borderId="2" xfId="0" applyNumberFormat="1" applyFont="1" applyFill="1" applyBorder="1" applyAlignment="1" applyProtection="1">
      <alignment horizontal="center" vertical="center" wrapText="1"/>
      <protection/>
    </xf>
    <xf numFmtId="1" fontId="1" fillId="4" borderId="2" xfId="0" applyNumberFormat="1" applyFont="1" applyFill="1" applyBorder="1" applyAlignment="1" applyProtection="1">
      <alignment horizontal="center" vertical="center" wrapText="1"/>
      <protection/>
    </xf>
    <xf numFmtId="1" fontId="1" fillId="18" borderId="2" xfId="0" applyNumberFormat="1" applyFont="1" applyFill="1" applyBorder="1" applyAlignment="1" applyProtection="1">
      <alignment horizontal="center" vertical="center" wrapText="1"/>
      <protection/>
    </xf>
    <xf numFmtId="1" fontId="1" fillId="19" borderId="2" xfId="0" applyNumberFormat="1" applyFont="1" applyFill="1" applyBorder="1" applyAlignment="1" applyProtection="1">
      <alignment horizontal="center" vertical="center" wrapText="1"/>
      <protection/>
    </xf>
    <xf numFmtId="1" fontId="1" fillId="20" borderId="2" xfId="0" applyNumberFormat="1" applyFont="1" applyFill="1" applyBorder="1" applyAlignment="1" applyProtection="1">
      <alignment horizontal="center" vertical="center" wrapText="1"/>
      <protection/>
    </xf>
    <xf numFmtId="1" fontId="1" fillId="21" borderId="2" xfId="0" applyNumberFormat="1" applyFont="1" applyFill="1" applyBorder="1" applyAlignment="1" applyProtection="1">
      <alignment horizontal="center" vertical="center" wrapText="1"/>
      <protection/>
    </xf>
    <xf numFmtId="1" fontId="7" fillId="2" borderId="2" xfId="0" applyNumberFormat="1" applyFont="1" applyFill="1" applyBorder="1" applyAlignment="1" applyProtection="1">
      <alignment/>
      <protection/>
    </xf>
    <xf numFmtId="1" fontId="7" fillId="2" borderId="0" xfId="0" applyNumberFormat="1" applyFont="1" applyFill="1" applyAlignment="1" applyProtection="1">
      <alignment/>
      <protection/>
    </xf>
    <xf numFmtId="1" fontId="7" fillId="2" borderId="0" xfId="0" applyNumberFormat="1" applyFont="1" applyFill="1" applyBorder="1" applyAlignment="1" applyProtection="1">
      <alignment wrapText="1"/>
      <protection/>
    </xf>
    <xf numFmtId="1" fontId="7" fillId="6" borderId="22" xfId="0" applyNumberFormat="1" applyFont="1" applyFill="1" applyBorder="1" applyAlignment="1" applyProtection="1">
      <alignment/>
      <protection locked="0"/>
    </xf>
    <xf numFmtId="1" fontId="31" fillId="6" borderId="23" xfId="0" applyNumberFormat="1" applyFont="1" applyFill="1" applyBorder="1" applyAlignment="1" applyProtection="1">
      <alignment wrapText="1"/>
      <protection/>
    </xf>
    <xf numFmtId="1" fontId="31" fillId="6" borderId="2" xfId="0" applyNumberFormat="1" applyFont="1" applyFill="1" applyBorder="1" applyAlignment="1" applyProtection="1">
      <alignment wrapText="1"/>
      <protection/>
    </xf>
    <xf numFmtId="1" fontId="31" fillId="6" borderId="4" xfId="0" applyNumberFormat="1" applyFont="1" applyFill="1" applyBorder="1" applyAlignment="1" applyProtection="1">
      <alignment wrapText="1"/>
      <protection/>
    </xf>
    <xf numFmtId="1" fontId="7" fillId="7" borderId="22" xfId="0" applyNumberFormat="1" applyFont="1" applyFill="1" applyBorder="1" applyAlignment="1" applyProtection="1">
      <alignment/>
      <protection locked="0"/>
    </xf>
    <xf numFmtId="1" fontId="32" fillId="7" borderId="4" xfId="0" applyNumberFormat="1" applyFont="1" applyFill="1" applyBorder="1" applyAlignment="1" applyProtection="1">
      <alignment wrapText="1"/>
      <protection/>
    </xf>
    <xf numFmtId="1" fontId="32" fillId="7" borderId="2" xfId="0" applyNumberFormat="1" applyFont="1" applyFill="1" applyBorder="1" applyAlignment="1" applyProtection="1">
      <alignment wrapText="1"/>
      <protection/>
    </xf>
    <xf numFmtId="1" fontId="7" fillId="8" borderId="22" xfId="0" applyNumberFormat="1" applyFont="1" applyFill="1" applyBorder="1" applyAlignment="1" applyProtection="1">
      <alignment/>
      <protection locked="0"/>
    </xf>
    <xf numFmtId="1" fontId="48" fillId="8" borderId="13" xfId="0" applyNumberFormat="1" applyFont="1" applyFill="1" applyBorder="1" applyAlignment="1" applyProtection="1">
      <alignment/>
      <protection/>
    </xf>
    <xf numFmtId="1" fontId="48" fillId="8" borderId="24" xfId="0" applyNumberFormat="1" applyFont="1" applyFill="1" applyBorder="1" applyAlignment="1" applyProtection="1">
      <alignment/>
      <protection/>
    </xf>
    <xf numFmtId="1" fontId="34" fillId="8" borderId="4" xfId="0" applyNumberFormat="1" applyFont="1" applyFill="1" applyBorder="1" applyAlignment="1" applyProtection="1">
      <alignment wrapText="1"/>
      <protection/>
    </xf>
    <xf numFmtId="1" fontId="34" fillId="8" borderId="24" xfId="0" applyNumberFormat="1" applyFont="1" applyFill="1" applyBorder="1" applyAlignment="1" applyProtection="1">
      <alignment wrapText="1"/>
      <protection/>
    </xf>
    <xf numFmtId="1" fontId="7" fillId="9" borderId="22" xfId="0" applyNumberFormat="1" applyFont="1" applyFill="1" applyBorder="1" applyAlignment="1" applyProtection="1">
      <alignment/>
      <protection locked="0"/>
    </xf>
    <xf numFmtId="1" fontId="49" fillId="9" borderId="23" xfId="0" applyNumberFormat="1" applyFont="1" applyFill="1" applyBorder="1" applyAlignment="1" applyProtection="1">
      <alignment/>
      <protection/>
    </xf>
    <xf numFmtId="1" fontId="49" fillId="9" borderId="13" xfId="0" applyNumberFormat="1" applyFont="1" applyFill="1" applyBorder="1" applyAlignment="1" applyProtection="1">
      <alignment/>
      <protection/>
    </xf>
    <xf numFmtId="1" fontId="49" fillId="9" borderId="4" xfId="0" applyNumberFormat="1" applyFont="1" applyFill="1" applyBorder="1" applyAlignment="1" applyProtection="1">
      <alignment/>
      <protection/>
    </xf>
    <xf numFmtId="1" fontId="35" fillId="9" borderId="4" xfId="0" applyNumberFormat="1" applyFont="1" applyFill="1" applyBorder="1" applyAlignment="1" applyProtection="1">
      <alignment wrapText="1"/>
      <protection/>
    </xf>
    <xf numFmtId="1" fontId="35" fillId="9" borderId="25" xfId="0" applyNumberFormat="1" applyFont="1" applyFill="1" applyBorder="1" applyAlignment="1" applyProtection="1">
      <alignment wrapText="1"/>
      <protection/>
    </xf>
    <xf numFmtId="1" fontId="7" fillId="10" borderId="22" xfId="0" applyNumberFormat="1" applyFont="1" applyFill="1" applyBorder="1" applyAlignment="1" applyProtection="1">
      <alignment/>
      <protection locked="0"/>
    </xf>
    <xf numFmtId="1" fontId="22" fillId="10" borderId="26" xfId="0" applyNumberFormat="1" applyFont="1" applyFill="1" applyBorder="1" applyAlignment="1" applyProtection="1">
      <alignment wrapText="1"/>
      <protection/>
    </xf>
    <xf numFmtId="1" fontId="22" fillId="10" borderId="2" xfId="0" applyNumberFormat="1" applyFont="1" applyFill="1" applyBorder="1" applyAlignment="1" applyProtection="1">
      <alignment wrapText="1"/>
      <protection/>
    </xf>
    <xf numFmtId="1" fontId="36" fillId="12" borderId="27" xfId="0" applyNumberFormat="1" applyFont="1" applyFill="1" applyBorder="1" applyAlignment="1" applyProtection="1">
      <alignment wrapText="1"/>
      <protection/>
    </xf>
    <xf numFmtId="1" fontId="37" fillId="13" borderId="27" xfId="0" applyNumberFormat="1" applyFont="1" applyFill="1" applyBorder="1" applyAlignment="1" applyProtection="1">
      <alignment wrapText="1"/>
      <protection/>
    </xf>
    <xf numFmtId="1" fontId="44" fillId="14" borderId="27" xfId="0" applyNumberFormat="1" applyFont="1" applyFill="1" applyBorder="1" applyAlignment="1" applyProtection="1">
      <alignment wrapText="1"/>
      <protection/>
    </xf>
    <xf numFmtId="1" fontId="43" fillId="15" borderId="27" xfId="0" applyNumberFormat="1" applyFont="1" applyFill="1" applyBorder="1" applyAlignment="1" applyProtection="1">
      <alignment wrapText="1"/>
      <protection/>
    </xf>
    <xf numFmtId="1" fontId="45" fillId="16" borderId="28" xfId="0" applyNumberFormat="1" applyFont="1" applyFill="1" applyBorder="1" applyAlignment="1" applyProtection="1">
      <alignment wrapText="1"/>
      <protection/>
    </xf>
    <xf numFmtId="1" fontId="33" fillId="11" borderId="28" xfId="0" applyNumberFormat="1" applyFont="1" applyFill="1" applyBorder="1" applyAlignment="1" applyProtection="1">
      <alignment wrapText="1"/>
      <protection/>
    </xf>
    <xf numFmtId="1" fontId="41" fillId="17" borderId="28" xfId="0" applyNumberFormat="1" applyFont="1" applyFill="1" applyBorder="1" applyAlignment="1" applyProtection="1">
      <alignment wrapText="1"/>
      <protection/>
    </xf>
    <xf numFmtId="1" fontId="9" fillId="4" borderId="12" xfId="0" applyNumberFormat="1" applyFont="1" applyFill="1" applyBorder="1" applyAlignment="1" applyProtection="1">
      <alignment wrapText="1"/>
      <protection/>
    </xf>
    <xf numFmtId="1" fontId="42" fillId="18" borderId="28" xfId="0" applyNumberFormat="1" applyFont="1" applyFill="1" applyBorder="1" applyAlignment="1" applyProtection="1">
      <alignment wrapText="1"/>
      <protection/>
    </xf>
    <xf numFmtId="1" fontId="40" fillId="19" borderId="28" xfId="0" applyNumberFormat="1" applyFont="1" applyFill="1" applyBorder="1" applyAlignment="1" applyProtection="1">
      <alignment wrapText="1"/>
      <protection/>
    </xf>
    <xf numFmtId="1" fontId="39" fillId="20" borderId="13" xfId="0" applyNumberFormat="1" applyFont="1" applyFill="1" applyBorder="1" applyAlignment="1" applyProtection="1">
      <alignment wrapText="1"/>
      <protection/>
    </xf>
    <xf numFmtId="1" fontId="38" fillId="21" borderId="26" xfId="0" applyNumberFormat="1" applyFont="1" applyFill="1" applyBorder="1" applyAlignment="1" applyProtection="1">
      <alignment wrapText="1"/>
      <protection/>
    </xf>
    <xf numFmtId="1" fontId="39" fillId="2" borderId="0" xfId="0" applyNumberFormat="1" applyFont="1" applyFill="1" applyBorder="1" applyAlignment="1" applyProtection="1">
      <alignment wrapText="1"/>
      <protection/>
    </xf>
    <xf numFmtId="1" fontId="7" fillId="2" borderId="10" xfId="0" applyNumberFormat="1" applyFont="1" applyFill="1" applyBorder="1" applyAlignment="1" applyProtection="1">
      <alignment horizontal="left" vertical="center" wrapText="1"/>
      <protection/>
    </xf>
    <xf numFmtId="1" fontId="7" fillId="2" borderId="1" xfId="0" applyNumberFormat="1" applyFont="1" applyFill="1" applyBorder="1" applyAlignment="1" applyProtection="1">
      <alignment horizontal="center" vertical="center" wrapText="1"/>
      <protection/>
    </xf>
    <xf numFmtId="1" fontId="1" fillId="6" borderId="29" xfId="0" applyNumberFormat="1" applyFont="1" applyFill="1" applyBorder="1" applyAlignment="1" applyProtection="1">
      <alignment horizontal="center" vertical="center" wrapText="1"/>
      <protection locked="0"/>
    </xf>
    <xf numFmtId="1" fontId="1" fillId="2" borderId="3" xfId="0" applyNumberFormat="1" applyFont="1" applyFill="1" applyBorder="1" applyAlignment="1" applyProtection="1">
      <alignment horizontal="center" vertical="center" wrapText="1"/>
      <protection/>
    </xf>
    <xf numFmtId="1" fontId="1" fillId="7" borderId="29" xfId="0" applyNumberFormat="1" applyFont="1" applyFill="1" applyBorder="1" applyAlignment="1" applyProtection="1">
      <alignment horizontal="center" vertical="center" wrapText="1"/>
      <protection locked="0"/>
    </xf>
    <xf numFmtId="1" fontId="1" fillId="24" borderId="0" xfId="0" applyNumberFormat="1" applyFont="1" applyFill="1" applyBorder="1" applyAlignment="1" applyProtection="1">
      <alignment horizontal="center" vertical="center"/>
      <protection/>
    </xf>
    <xf numFmtId="1" fontId="1" fillId="8" borderId="29" xfId="0" applyNumberFormat="1" applyFont="1" applyFill="1" applyBorder="1" applyAlignment="1" applyProtection="1">
      <alignment horizontal="center" vertical="center" wrapText="1"/>
      <protection locked="0"/>
    </xf>
    <xf numFmtId="1" fontId="1" fillId="9" borderId="29" xfId="0" applyNumberFormat="1" applyFont="1" applyFill="1" applyBorder="1" applyAlignment="1" applyProtection="1">
      <alignment horizontal="center" vertical="center" wrapText="1"/>
      <protection locked="0"/>
    </xf>
    <xf numFmtId="1" fontId="1" fillId="9" borderId="2" xfId="0" applyNumberFormat="1" applyFont="1" applyFill="1" applyBorder="1" applyAlignment="1" applyProtection="1">
      <alignment horizontal="center" vertical="center" wrapText="1"/>
      <protection locked="0"/>
    </xf>
    <xf numFmtId="1" fontId="1" fillId="10" borderId="29" xfId="0" applyNumberFormat="1" applyFont="1" applyFill="1" applyBorder="1" applyAlignment="1" applyProtection="1">
      <alignment horizontal="center" vertical="center" wrapText="1"/>
      <protection locked="0"/>
    </xf>
    <xf numFmtId="1" fontId="7" fillId="5" borderId="2" xfId="0" applyNumberFormat="1" applyFont="1" applyFill="1" applyBorder="1" applyAlignment="1" applyProtection="1">
      <alignment horizontal="left" vertical="center" wrapText="1"/>
      <protection/>
    </xf>
    <xf numFmtId="1" fontId="1" fillId="11" borderId="29" xfId="0" applyNumberFormat="1" applyFont="1" applyFill="1" applyBorder="1" applyAlignment="1" applyProtection="1">
      <alignment horizontal="center" vertical="center" wrapText="1"/>
      <protection locked="0"/>
    </xf>
    <xf numFmtId="1" fontId="1" fillId="12" borderId="29" xfId="0" applyNumberFormat="1" applyFont="1" applyFill="1" applyBorder="1" applyAlignment="1" applyProtection="1">
      <alignment horizontal="center" vertical="center" wrapText="1"/>
      <protection locked="0"/>
    </xf>
    <xf numFmtId="1" fontId="1" fillId="13" borderId="29" xfId="0" applyNumberFormat="1" applyFont="1" applyFill="1" applyBorder="1" applyAlignment="1" applyProtection="1">
      <alignment horizontal="center" vertical="center" wrapText="1"/>
      <protection locked="0"/>
    </xf>
    <xf numFmtId="1" fontId="1" fillId="2" borderId="9" xfId="0" applyNumberFormat="1" applyFont="1" applyFill="1" applyBorder="1" applyAlignment="1" applyProtection="1">
      <alignment horizontal="center" vertical="center" wrapText="1"/>
      <protection/>
    </xf>
    <xf numFmtId="1" fontId="1" fillId="14" borderId="29" xfId="0" applyNumberFormat="1" applyFont="1" applyFill="1" applyBorder="1" applyAlignment="1" applyProtection="1">
      <alignment horizontal="center" vertical="center" wrapText="1"/>
      <protection locked="0"/>
    </xf>
    <xf numFmtId="1" fontId="1" fillId="15" borderId="29" xfId="0" applyNumberFormat="1" applyFont="1" applyFill="1" applyBorder="1" applyAlignment="1" applyProtection="1">
      <alignment horizontal="center" vertical="center" wrapText="1"/>
      <protection locked="0"/>
    </xf>
    <xf numFmtId="1" fontId="1" fillId="16" borderId="29" xfId="0" applyNumberFormat="1" applyFont="1" applyFill="1" applyBorder="1" applyAlignment="1" applyProtection="1">
      <alignment horizontal="center" vertical="center" wrapText="1"/>
      <protection locked="0"/>
    </xf>
    <xf numFmtId="1" fontId="1" fillId="17" borderId="29" xfId="0" applyNumberFormat="1" applyFont="1" applyFill="1" applyBorder="1" applyAlignment="1" applyProtection="1">
      <alignment horizontal="center" vertical="center" wrapText="1"/>
      <protection locked="0"/>
    </xf>
    <xf numFmtId="1" fontId="1" fillId="4" borderId="29" xfId="0" applyNumberFormat="1" applyFont="1" applyFill="1" applyBorder="1" applyAlignment="1" applyProtection="1">
      <alignment horizontal="center" vertical="center" wrapText="1"/>
      <protection locked="0"/>
    </xf>
    <xf numFmtId="1" fontId="1" fillId="18" borderId="29" xfId="0" applyNumberFormat="1" applyFont="1" applyFill="1" applyBorder="1" applyAlignment="1" applyProtection="1">
      <alignment horizontal="center" vertical="center" wrapText="1"/>
      <protection locked="0"/>
    </xf>
    <xf numFmtId="1" fontId="1" fillId="19" borderId="29" xfId="0" applyNumberFormat="1" applyFont="1" applyFill="1" applyBorder="1" applyAlignment="1" applyProtection="1">
      <alignment horizontal="center" vertical="center" wrapText="1"/>
      <protection locked="0"/>
    </xf>
    <xf numFmtId="1" fontId="1" fillId="2" borderId="10" xfId="0" applyNumberFormat="1" applyFont="1" applyFill="1" applyBorder="1" applyAlignment="1" applyProtection="1">
      <alignment horizontal="center" vertical="center" wrapText="1"/>
      <protection/>
    </xf>
    <xf numFmtId="1" fontId="1" fillId="20" borderId="29" xfId="0" applyNumberFormat="1" applyFont="1" applyFill="1" applyBorder="1" applyAlignment="1" applyProtection="1">
      <alignment horizontal="center" vertical="center" wrapText="1"/>
      <protection locked="0"/>
    </xf>
    <xf numFmtId="1" fontId="1" fillId="21" borderId="29"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protection/>
    </xf>
    <xf numFmtId="1" fontId="7" fillId="2" borderId="0" xfId="0" applyNumberFormat="1" applyFont="1" applyFill="1" applyBorder="1" applyAlignment="1" applyProtection="1">
      <alignment vertical="center" wrapText="1"/>
      <protection/>
    </xf>
    <xf numFmtId="1" fontId="1" fillId="2" borderId="11" xfId="0" applyNumberFormat="1" applyFont="1" applyFill="1" applyBorder="1" applyAlignment="1" applyProtection="1">
      <alignment wrapText="1"/>
      <protection/>
    </xf>
    <xf numFmtId="1" fontId="1" fillId="11" borderId="2" xfId="0" applyNumberFormat="1" applyFont="1" applyFill="1" applyBorder="1" applyAlignment="1" applyProtection="1">
      <alignment wrapText="1"/>
      <protection locked="0"/>
    </xf>
    <xf numFmtId="1" fontId="1" fillId="12" borderId="2" xfId="0" applyNumberFormat="1" applyFont="1" applyFill="1" applyBorder="1" applyAlignment="1" applyProtection="1">
      <alignment wrapText="1"/>
      <protection locked="0"/>
    </xf>
    <xf numFmtId="1" fontId="1" fillId="13" borderId="2" xfId="0" applyNumberFormat="1" applyFont="1" applyFill="1" applyBorder="1" applyAlignment="1" applyProtection="1">
      <alignment wrapText="1"/>
      <protection locked="0"/>
    </xf>
    <xf numFmtId="1" fontId="1" fillId="14" borderId="2" xfId="0" applyNumberFormat="1" applyFont="1" applyFill="1" applyBorder="1" applyAlignment="1" applyProtection="1">
      <alignment wrapText="1"/>
      <protection locked="0"/>
    </xf>
    <xf numFmtId="1" fontId="1" fillId="15" borderId="2" xfId="0" applyNumberFormat="1" applyFont="1" applyFill="1" applyBorder="1" applyAlignment="1" applyProtection="1">
      <alignment wrapText="1"/>
      <protection locked="0"/>
    </xf>
    <xf numFmtId="1" fontId="1" fillId="16" borderId="2" xfId="0" applyNumberFormat="1" applyFont="1" applyFill="1" applyBorder="1" applyAlignment="1" applyProtection="1">
      <alignment wrapText="1"/>
      <protection locked="0"/>
    </xf>
    <xf numFmtId="1" fontId="1" fillId="17" borderId="2" xfId="0" applyNumberFormat="1" applyFont="1" applyFill="1" applyBorder="1" applyAlignment="1" applyProtection="1">
      <alignment wrapText="1"/>
      <protection locked="0"/>
    </xf>
    <xf numFmtId="1" fontId="1" fillId="4" borderId="2" xfId="0" applyNumberFormat="1" applyFont="1" applyFill="1" applyBorder="1" applyAlignment="1" applyProtection="1">
      <alignment wrapText="1"/>
      <protection locked="0"/>
    </xf>
    <xf numFmtId="1" fontId="1" fillId="18" borderId="2" xfId="0" applyNumberFormat="1" applyFont="1" applyFill="1" applyBorder="1" applyAlignment="1" applyProtection="1">
      <alignment wrapText="1"/>
      <protection locked="0"/>
    </xf>
    <xf numFmtId="1" fontId="1" fillId="19" borderId="2" xfId="0" applyNumberFormat="1" applyFont="1" applyFill="1" applyBorder="1" applyAlignment="1" applyProtection="1">
      <alignment wrapText="1"/>
      <protection locked="0"/>
    </xf>
    <xf numFmtId="1" fontId="1" fillId="20" borderId="2" xfId="0" applyNumberFormat="1" applyFont="1" applyFill="1" applyBorder="1" applyAlignment="1" applyProtection="1">
      <alignment wrapText="1"/>
      <protection locked="0"/>
    </xf>
    <xf numFmtId="1" fontId="1" fillId="21" borderId="2" xfId="0" applyNumberFormat="1" applyFont="1" applyFill="1" applyBorder="1" applyAlignment="1" applyProtection="1">
      <alignment wrapText="1"/>
      <protection locked="0"/>
    </xf>
    <xf numFmtId="1" fontId="7" fillId="2" borderId="12" xfId="0" applyNumberFormat="1" applyFont="1" applyFill="1" applyBorder="1" applyAlignment="1" applyProtection="1">
      <alignment vertical="center" wrapText="1"/>
      <protection/>
    </xf>
    <xf numFmtId="1" fontId="1" fillId="2" borderId="2" xfId="0" applyNumberFormat="1" applyFont="1" applyFill="1" applyBorder="1" applyAlignment="1" applyProtection="1">
      <alignment wrapText="1"/>
      <protection locked="0"/>
    </xf>
    <xf numFmtId="1" fontId="1" fillId="2" borderId="0" xfId="0" applyNumberFormat="1" applyFont="1" applyFill="1" applyAlignment="1">
      <alignment/>
    </xf>
    <xf numFmtId="1" fontId="0" fillId="2" borderId="0" xfId="0" applyNumberFormat="1" applyFill="1" applyAlignment="1" applyProtection="1">
      <alignment/>
      <protection/>
    </xf>
    <xf numFmtId="1" fontId="28" fillId="5" borderId="2" xfId="0" applyNumberFormat="1" applyFont="1" applyFill="1" applyBorder="1" applyAlignment="1" applyProtection="1">
      <alignment vertical="center" wrapText="1"/>
      <protection/>
    </xf>
    <xf numFmtId="1" fontId="29" fillId="5" borderId="2" xfId="0" applyNumberFormat="1" applyFont="1" applyFill="1" applyBorder="1" applyAlignment="1" applyProtection="1">
      <alignment horizontal="left" vertical="center" wrapText="1"/>
      <protection/>
    </xf>
    <xf numFmtId="1" fontId="30" fillId="5" borderId="2" xfId="0" applyNumberFormat="1" applyFont="1" applyFill="1" applyBorder="1" applyAlignment="1" applyProtection="1">
      <alignment horizontal="left" wrapText="1"/>
      <protection/>
    </xf>
    <xf numFmtId="1" fontId="1" fillId="2" borderId="9" xfId="0" applyNumberFormat="1" applyFont="1" applyFill="1" applyBorder="1" applyAlignment="1" applyProtection="1">
      <alignment horizontal="center"/>
      <protection/>
    </xf>
    <xf numFmtId="1" fontId="27" fillId="2" borderId="0" xfId="0" applyNumberFormat="1" applyFont="1" applyFill="1" applyAlignment="1" applyProtection="1">
      <alignment/>
      <protection/>
    </xf>
    <xf numFmtId="1" fontId="7" fillId="2" borderId="2" xfId="0" applyNumberFormat="1" applyFont="1" applyFill="1" applyBorder="1" applyAlignment="1" applyProtection="1">
      <alignment horizontal="left"/>
      <protection/>
    </xf>
    <xf numFmtId="1" fontId="7" fillId="2" borderId="1" xfId="0" applyNumberFormat="1" applyFont="1" applyFill="1" applyBorder="1" applyAlignment="1" applyProtection="1">
      <alignment horizontal="center"/>
      <protection/>
    </xf>
    <xf numFmtId="1" fontId="1" fillId="2" borderId="0" xfId="0" applyNumberFormat="1" applyFont="1" applyFill="1" applyBorder="1" applyAlignment="1" applyProtection="1">
      <alignment horizontal="center" wrapText="1"/>
      <protection/>
    </xf>
    <xf numFmtId="1" fontId="1" fillId="2" borderId="12" xfId="0" applyNumberFormat="1" applyFont="1" applyFill="1" applyBorder="1" applyAlignment="1" applyProtection="1">
      <alignment wrapText="1"/>
      <protection/>
    </xf>
    <xf numFmtId="1" fontId="1" fillId="2" borderId="12" xfId="0" applyNumberFormat="1" applyFont="1" applyFill="1" applyBorder="1" applyAlignment="1" applyProtection="1">
      <alignment horizontal="center"/>
      <protection/>
    </xf>
    <xf numFmtId="1" fontId="1" fillId="2" borderId="30" xfId="0" applyNumberFormat="1" applyFont="1" applyFill="1" applyBorder="1" applyAlignment="1" applyProtection="1">
      <alignment wrapText="1"/>
      <protection/>
    </xf>
    <xf numFmtId="1" fontId="1" fillId="2" borderId="30" xfId="0" applyNumberFormat="1" applyFont="1" applyFill="1" applyBorder="1" applyAlignment="1" applyProtection="1">
      <alignment horizontal="center" wrapText="1"/>
      <protection/>
    </xf>
    <xf numFmtId="1" fontId="1" fillId="2" borderId="12" xfId="0" applyNumberFormat="1" applyFont="1" applyFill="1" applyBorder="1" applyAlignment="1" applyProtection="1">
      <alignment horizontal="center" vertical="center" wrapText="1"/>
      <protection/>
    </xf>
    <xf numFmtId="1" fontId="1" fillId="2" borderId="30" xfId="0" applyNumberFormat="1" applyFont="1" applyFill="1" applyBorder="1" applyAlignment="1" applyProtection="1">
      <alignment horizontal="center" vertical="center" wrapText="1"/>
      <protection/>
    </xf>
    <xf numFmtId="1" fontId="7" fillId="2" borderId="11" xfId="0" applyNumberFormat="1" applyFont="1" applyFill="1" applyBorder="1" applyAlignment="1" applyProtection="1">
      <alignment/>
      <protection/>
    </xf>
    <xf numFmtId="1" fontId="1" fillId="2" borderId="2" xfId="0" applyNumberFormat="1" applyFont="1" applyFill="1" applyBorder="1" applyAlignment="1" applyProtection="1">
      <alignment/>
      <protection locked="0"/>
    </xf>
    <xf numFmtId="1" fontId="1" fillId="2" borderId="2" xfId="0" applyNumberFormat="1" applyFont="1" applyFill="1" applyBorder="1" applyAlignment="1" applyProtection="1">
      <alignment/>
      <protection locked="0"/>
    </xf>
    <xf numFmtId="1" fontId="1" fillId="2" borderId="2" xfId="0" applyNumberFormat="1" applyFont="1" applyFill="1" applyBorder="1" applyAlignment="1" applyProtection="1">
      <alignment vertical="center"/>
      <protection locked="0"/>
    </xf>
    <xf numFmtId="1" fontId="1" fillId="2" borderId="22" xfId="0" applyNumberFormat="1" applyFont="1" applyFill="1" applyBorder="1" applyAlignment="1" applyProtection="1">
      <alignment/>
      <protection/>
    </xf>
    <xf numFmtId="1" fontId="1" fillId="2" borderId="22" xfId="0" applyNumberFormat="1" applyFont="1" applyFill="1" applyBorder="1" applyAlignment="1" applyProtection="1">
      <alignment horizontal="right" vertical="center" wrapText="1"/>
      <protection/>
    </xf>
    <xf numFmtId="1" fontId="1" fillId="2" borderId="31" xfId="0" applyNumberFormat="1" applyFont="1" applyFill="1" applyBorder="1" applyAlignment="1" applyProtection="1">
      <alignment/>
      <protection/>
    </xf>
    <xf numFmtId="1" fontId="1" fillId="2" borderId="0" xfId="0" applyNumberFormat="1" applyFont="1" applyFill="1" applyBorder="1" applyAlignment="1" applyProtection="1">
      <alignment vertical="center"/>
      <protection/>
    </xf>
    <xf numFmtId="1" fontId="1" fillId="2" borderId="32" xfId="0" applyNumberFormat="1" applyFont="1" applyFill="1" applyBorder="1" applyAlignment="1" applyProtection="1">
      <alignment/>
      <protection/>
    </xf>
    <xf numFmtId="1" fontId="1" fillId="2" borderId="26" xfId="0" applyNumberFormat="1" applyFont="1" applyFill="1" applyBorder="1" applyAlignment="1" applyProtection="1">
      <alignment/>
      <protection locked="0"/>
    </xf>
    <xf numFmtId="1" fontId="1" fillId="2" borderId="33" xfId="0" applyNumberFormat="1" applyFont="1" applyFill="1" applyBorder="1" applyAlignment="1" applyProtection="1">
      <alignment/>
      <protection/>
    </xf>
    <xf numFmtId="1" fontId="1" fillId="2" borderId="12" xfId="0" applyNumberFormat="1" applyFont="1" applyFill="1" applyBorder="1" applyAlignment="1" applyProtection="1">
      <alignment/>
      <protection/>
    </xf>
    <xf numFmtId="1" fontId="1" fillId="2" borderId="33" xfId="0" applyNumberFormat="1" applyFont="1" applyFill="1" applyBorder="1" applyAlignment="1" applyProtection="1">
      <alignment horizontal="center" vertical="center" wrapText="1"/>
      <protection/>
    </xf>
    <xf numFmtId="1" fontId="7" fillId="2" borderId="0" xfId="0" applyNumberFormat="1" applyFont="1" applyFill="1" applyBorder="1" applyAlignment="1" applyProtection="1">
      <alignment horizontal="left"/>
      <protection/>
    </xf>
    <xf numFmtId="1" fontId="1" fillId="2" borderId="22" xfId="0" applyNumberFormat="1" applyFont="1" applyFill="1" applyBorder="1" applyAlignment="1" applyProtection="1">
      <alignment horizontal="right"/>
      <protection/>
    </xf>
    <xf numFmtId="1" fontId="1" fillId="2" borderId="34" xfId="0" applyNumberFormat="1" applyFont="1" applyFill="1" applyBorder="1" applyAlignment="1" applyProtection="1">
      <alignment/>
      <protection/>
    </xf>
    <xf numFmtId="1" fontId="1" fillId="2" borderId="35" xfId="0" applyNumberFormat="1" applyFont="1" applyFill="1" applyBorder="1" applyAlignment="1" applyProtection="1">
      <alignment/>
      <protection/>
    </xf>
    <xf numFmtId="1" fontId="7" fillId="2" borderId="0" xfId="0" applyNumberFormat="1" applyFont="1" applyFill="1" applyBorder="1" applyAlignment="1" applyProtection="1">
      <alignment horizontal="left" vertical="center"/>
      <protection/>
    </xf>
    <xf numFmtId="1" fontId="1" fillId="2" borderId="36" xfId="0" applyNumberFormat="1" applyFont="1" applyFill="1" applyBorder="1" applyAlignment="1" applyProtection="1">
      <alignment/>
      <protection/>
    </xf>
    <xf numFmtId="1" fontId="1" fillId="2" borderId="30" xfId="0" applyNumberFormat="1" applyFont="1" applyFill="1" applyBorder="1" applyAlignment="1" applyProtection="1">
      <alignment/>
      <protection/>
    </xf>
    <xf numFmtId="1" fontId="7" fillId="2" borderId="12" xfId="0" applyNumberFormat="1" applyFont="1" applyFill="1" applyBorder="1" applyAlignment="1" applyProtection="1">
      <alignment horizontal="left"/>
      <protection/>
    </xf>
    <xf numFmtId="1" fontId="1" fillId="2" borderId="22" xfId="0" applyNumberFormat="1" applyFont="1" applyFill="1" applyBorder="1" applyAlignment="1" applyProtection="1">
      <alignment/>
      <protection/>
    </xf>
    <xf numFmtId="1" fontId="1" fillId="2" borderId="37" xfId="0" applyNumberFormat="1" applyFont="1" applyFill="1" applyBorder="1" applyAlignment="1" applyProtection="1">
      <alignment/>
      <protection/>
    </xf>
    <xf numFmtId="1" fontId="7" fillId="2" borderId="12" xfId="0" applyNumberFormat="1" applyFont="1" applyFill="1" applyBorder="1" applyAlignment="1" applyProtection="1">
      <alignment/>
      <protection/>
    </xf>
    <xf numFmtId="1" fontId="1" fillId="2" borderId="22" xfId="0" applyNumberFormat="1" applyFont="1" applyFill="1" applyBorder="1" applyAlignment="1" applyProtection="1">
      <alignment wrapText="1"/>
      <protection/>
    </xf>
    <xf numFmtId="1" fontId="1" fillId="2" borderId="0" xfId="0" applyNumberFormat="1" applyFont="1" applyFill="1" applyBorder="1" applyAlignment="1" applyProtection="1">
      <alignment/>
      <protection/>
    </xf>
    <xf numFmtId="1" fontId="1" fillId="2" borderId="36" xfId="0" applyNumberFormat="1" applyFont="1" applyFill="1" applyBorder="1" applyAlignment="1" applyProtection="1">
      <alignment horizontal="center" vertical="center" wrapText="1"/>
      <protection/>
    </xf>
    <xf numFmtId="1" fontId="1" fillId="2" borderId="36" xfId="0" applyNumberFormat="1" applyFont="1" applyFill="1" applyBorder="1" applyAlignment="1" applyProtection="1">
      <alignment wrapText="1"/>
      <protection/>
    </xf>
    <xf numFmtId="1" fontId="9" fillId="2" borderId="0" xfId="0" applyNumberFormat="1" applyFont="1" applyFill="1" applyBorder="1" applyAlignment="1" applyProtection="1">
      <alignment/>
      <protection/>
    </xf>
    <xf numFmtId="1" fontId="7" fillId="2" borderId="0" xfId="0" applyNumberFormat="1" applyFont="1" applyFill="1" applyAlignment="1" applyProtection="1">
      <alignment/>
      <protection/>
    </xf>
    <xf numFmtId="1" fontId="1" fillId="2" borderId="0" xfId="0" applyNumberFormat="1" applyFont="1" applyFill="1" applyAlignment="1" applyProtection="1">
      <alignment/>
      <protection/>
    </xf>
    <xf numFmtId="1" fontId="1" fillId="2" borderId="0" xfId="0" applyNumberFormat="1" applyFont="1" applyFill="1" applyBorder="1" applyAlignment="1" applyProtection="1">
      <alignment/>
      <protection locked="0"/>
    </xf>
    <xf numFmtId="1" fontId="1" fillId="2" borderId="22" xfId="0" applyNumberFormat="1" applyFont="1" applyFill="1" applyBorder="1" applyAlignment="1" applyProtection="1">
      <alignment/>
      <protection locked="0"/>
    </xf>
    <xf numFmtId="1" fontId="1" fillId="2" borderId="0" xfId="0" applyNumberFormat="1" applyFont="1" applyFill="1" applyAlignment="1">
      <alignment horizontal="left"/>
    </xf>
    <xf numFmtId="1" fontId="1" fillId="2" borderId="0" xfId="0" applyNumberFormat="1" applyFont="1" applyFill="1" applyAlignment="1" applyProtection="1">
      <alignment/>
      <protection/>
    </xf>
    <xf numFmtId="1" fontId="1" fillId="2" borderId="0" xfId="0" applyNumberFormat="1" applyFont="1" applyFill="1" applyAlignment="1">
      <alignment/>
    </xf>
    <xf numFmtId="1" fontId="5" fillId="2" borderId="0" xfId="0" applyNumberFormat="1" applyFont="1" applyFill="1" applyAlignment="1" applyProtection="1">
      <alignment horizontal="left" vertical="center" wrapText="1"/>
      <protection/>
    </xf>
    <xf numFmtId="1" fontId="0" fillId="2" borderId="16" xfId="0" applyNumberFormat="1" applyFill="1" applyBorder="1" applyAlignment="1" applyProtection="1">
      <alignment horizontal="left" wrapText="1"/>
      <protection/>
    </xf>
    <xf numFmtId="1" fontId="4" fillId="2" borderId="38" xfId="0" applyNumberFormat="1" applyFont="1" applyFill="1" applyBorder="1" applyAlignment="1" applyProtection="1">
      <alignment/>
      <protection/>
    </xf>
    <xf numFmtId="1" fontId="4" fillId="2" borderId="5" xfId="0" applyNumberFormat="1" applyFont="1" applyFill="1" applyBorder="1" applyAlignment="1" applyProtection="1">
      <alignment/>
      <protection/>
    </xf>
    <xf numFmtId="1" fontId="4" fillId="2" borderId="39" xfId="0" applyNumberFormat="1" applyFont="1" applyFill="1" applyBorder="1" applyAlignment="1" applyProtection="1">
      <alignment/>
      <protection/>
    </xf>
    <xf numFmtId="1" fontId="4" fillId="2" borderId="0" xfId="0" applyNumberFormat="1" applyFont="1" applyFill="1" applyBorder="1" applyAlignment="1" applyProtection="1">
      <alignment/>
      <protection/>
    </xf>
    <xf numFmtId="1" fontId="0" fillId="2" borderId="0" xfId="0" applyNumberFormat="1" applyFill="1" applyBorder="1" applyAlignment="1" applyProtection="1">
      <alignment horizontal="left" vertical="top"/>
      <protection/>
    </xf>
    <xf numFmtId="9" fontId="7" fillId="2" borderId="11" xfId="0" applyNumberFormat="1" applyFont="1" applyFill="1" applyBorder="1" applyAlignment="1" applyProtection="1">
      <alignment vertical="center" wrapText="1"/>
      <protection/>
    </xf>
    <xf numFmtId="9" fontId="7" fillId="2" borderId="0" xfId="0" applyNumberFormat="1" applyFont="1" applyFill="1" applyBorder="1" applyAlignment="1" applyProtection="1">
      <alignment vertical="center" wrapText="1"/>
      <protection/>
    </xf>
    <xf numFmtId="9" fontId="1" fillId="2" borderId="0" xfId="0" applyNumberFormat="1" applyFont="1" applyFill="1" applyBorder="1" applyAlignment="1" applyProtection="1">
      <alignment wrapText="1"/>
      <protection/>
    </xf>
    <xf numFmtId="9" fontId="9" fillId="2" borderId="0" xfId="0" applyNumberFormat="1" applyFont="1" applyFill="1" applyBorder="1" applyAlignment="1" applyProtection="1">
      <alignment wrapText="1"/>
      <protection/>
    </xf>
    <xf numFmtId="9" fontId="1" fillId="2" borderId="11" xfId="0" applyNumberFormat="1" applyFont="1" applyFill="1" applyBorder="1" applyAlignment="1" applyProtection="1">
      <alignment wrapText="1"/>
      <protection/>
    </xf>
    <xf numFmtId="9" fontId="7" fillId="5" borderId="2" xfId="0" applyNumberFormat="1" applyFont="1" applyFill="1" applyBorder="1" applyAlignment="1" applyProtection="1">
      <alignment wrapText="1"/>
      <protection/>
    </xf>
    <xf numFmtId="9" fontId="1" fillId="11" borderId="2" xfId="0" applyNumberFormat="1" applyFont="1" applyFill="1" applyBorder="1" applyAlignment="1" applyProtection="1">
      <alignment wrapText="1"/>
      <protection locked="0"/>
    </xf>
    <xf numFmtId="9" fontId="1" fillId="2" borderId="1" xfId="0" applyNumberFormat="1" applyFont="1" applyFill="1" applyBorder="1" applyAlignment="1" applyProtection="1">
      <alignment wrapText="1"/>
      <protection/>
    </xf>
    <xf numFmtId="9" fontId="1" fillId="12" borderId="2" xfId="0" applyNumberFormat="1" applyFont="1" applyFill="1" applyBorder="1" applyAlignment="1" applyProtection="1">
      <alignment wrapText="1"/>
      <protection locked="0"/>
    </xf>
    <xf numFmtId="9" fontId="1" fillId="13" borderId="2" xfId="0" applyNumberFormat="1" applyFont="1" applyFill="1" applyBorder="1" applyAlignment="1" applyProtection="1">
      <alignment wrapText="1"/>
      <protection locked="0"/>
    </xf>
    <xf numFmtId="9" fontId="1" fillId="2" borderId="9" xfId="0" applyNumberFormat="1" applyFont="1" applyFill="1" applyBorder="1" applyAlignment="1" applyProtection="1">
      <alignment wrapText="1"/>
      <protection/>
    </xf>
    <xf numFmtId="9" fontId="1" fillId="14" borderId="2" xfId="0" applyNumberFormat="1" applyFont="1" applyFill="1" applyBorder="1" applyAlignment="1" applyProtection="1">
      <alignment wrapText="1"/>
      <protection locked="0"/>
    </xf>
    <xf numFmtId="9" fontId="1" fillId="15" borderId="2" xfId="0" applyNumberFormat="1" applyFont="1" applyFill="1" applyBorder="1" applyAlignment="1" applyProtection="1">
      <alignment wrapText="1"/>
      <protection locked="0"/>
    </xf>
    <xf numFmtId="9" fontId="1" fillId="16" borderId="2" xfId="0" applyNumberFormat="1" applyFont="1" applyFill="1" applyBorder="1" applyAlignment="1" applyProtection="1">
      <alignment wrapText="1"/>
      <protection locked="0"/>
    </xf>
    <xf numFmtId="9" fontId="1" fillId="17" borderId="2" xfId="0" applyNumberFormat="1" applyFont="1" applyFill="1" applyBorder="1" applyAlignment="1" applyProtection="1">
      <alignment wrapText="1"/>
      <protection locked="0"/>
    </xf>
    <xf numFmtId="9" fontId="1" fillId="4" borderId="2" xfId="0" applyNumberFormat="1" applyFont="1" applyFill="1" applyBorder="1" applyAlignment="1" applyProtection="1">
      <alignment wrapText="1"/>
      <protection locked="0"/>
    </xf>
    <xf numFmtId="9" fontId="1" fillId="18" borderId="2" xfId="0" applyNumberFormat="1" applyFont="1" applyFill="1" applyBorder="1" applyAlignment="1" applyProtection="1">
      <alignment wrapText="1"/>
      <protection locked="0"/>
    </xf>
    <xf numFmtId="9" fontId="1" fillId="19" borderId="2" xfId="0" applyNumberFormat="1" applyFont="1" applyFill="1" applyBorder="1" applyAlignment="1" applyProtection="1">
      <alignment wrapText="1"/>
      <protection locked="0"/>
    </xf>
    <xf numFmtId="9" fontId="1" fillId="20" borderId="2" xfId="0" applyNumberFormat="1" applyFont="1" applyFill="1" applyBorder="1" applyAlignment="1" applyProtection="1">
      <alignment wrapText="1"/>
      <protection locked="0"/>
    </xf>
    <xf numFmtId="9" fontId="1" fillId="21" borderId="2" xfId="0" applyNumberFormat="1" applyFont="1" applyFill="1" applyBorder="1" applyAlignment="1" applyProtection="1">
      <alignment wrapText="1"/>
      <protection locked="0"/>
    </xf>
    <xf numFmtId="9" fontId="0" fillId="0" borderId="0" xfId="0" applyNumberFormat="1" applyAlignment="1">
      <alignment/>
    </xf>
    <xf numFmtId="14" fontId="1" fillId="2" borderId="2" xfId="0" applyNumberFormat="1" applyFont="1" applyFill="1" applyBorder="1" applyAlignment="1" applyProtection="1">
      <alignment/>
      <protection locked="0"/>
    </xf>
    <xf numFmtId="1" fontId="0" fillId="21" borderId="0" xfId="0" applyNumberFormat="1" applyFill="1" applyAlignment="1" applyProtection="1">
      <alignment/>
      <protection locked="0"/>
    </xf>
    <xf numFmtId="1" fontId="0" fillId="21" borderId="0" xfId="0" applyNumberFormat="1" applyFill="1" applyAlignment="1" applyProtection="1">
      <alignment/>
      <protection/>
    </xf>
    <xf numFmtId="1" fontId="0" fillId="21" borderId="0" xfId="0" applyNumberFormat="1" applyFill="1" applyBorder="1" applyAlignment="1" applyProtection="1">
      <alignment/>
      <protection locked="0"/>
    </xf>
    <xf numFmtId="1" fontId="0" fillId="21" borderId="0" xfId="0" applyNumberFormat="1" applyFill="1" applyAlignment="1">
      <alignment/>
    </xf>
    <xf numFmtId="1" fontId="0" fillId="21" borderId="0" xfId="0" applyNumberFormat="1" applyFill="1" applyBorder="1" applyAlignment="1" applyProtection="1">
      <alignment/>
      <protection/>
    </xf>
    <xf numFmtId="0" fontId="4" fillId="0" borderId="0" xfId="0" applyFont="1" applyAlignment="1">
      <alignment horizontal="left" wrapText="1"/>
    </xf>
    <xf numFmtId="0" fontId="18" fillId="2" borderId="0" xfId="0" applyFont="1" applyFill="1" applyAlignment="1">
      <alignment/>
    </xf>
    <xf numFmtId="0" fontId="5" fillId="2" borderId="0" xfId="0" applyFont="1" applyFill="1" applyAlignment="1">
      <alignment/>
    </xf>
    <xf numFmtId="0" fontId="5" fillId="2" borderId="0" xfId="0" applyFont="1" applyFill="1" applyAlignment="1">
      <alignment horizontal="left" wrapText="1"/>
    </xf>
    <xf numFmtId="0" fontId="5" fillId="2" borderId="0" xfId="0" applyFont="1" applyFill="1" applyAlignment="1">
      <alignment horizontal="left"/>
    </xf>
    <xf numFmtId="1" fontId="48" fillId="8" borderId="23" xfId="0" applyNumberFormat="1" applyFont="1" applyFill="1" applyBorder="1" applyAlignment="1" applyProtection="1">
      <alignment/>
      <protection/>
    </xf>
    <xf numFmtId="1" fontId="47" fillId="5" borderId="40" xfId="0" applyNumberFormat="1" applyFont="1" applyFill="1" applyBorder="1" applyAlignment="1" applyProtection="1">
      <alignment horizontal="center"/>
      <protection/>
    </xf>
    <xf numFmtId="1" fontId="1" fillId="11" borderId="10" xfId="0" applyNumberFormat="1" applyFont="1" applyFill="1" applyBorder="1" applyAlignment="1" applyProtection="1">
      <alignment horizontal="center" vertical="center" wrapText="1"/>
      <protection/>
    </xf>
    <xf numFmtId="1" fontId="7" fillId="11" borderId="22" xfId="0" applyNumberFormat="1" applyFont="1" applyFill="1" applyBorder="1" applyAlignment="1" applyProtection="1">
      <alignment/>
      <protection locked="0"/>
    </xf>
    <xf numFmtId="1" fontId="33" fillId="11" borderId="23" xfId="0" applyNumberFormat="1" applyFont="1" applyFill="1" applyBorder="1" applyAlignment="1" applyProtection="1">
      <alignment wrapText="1"/>
      <protection/>
    </xf>
    <xf numFmtId="1" fontId="1" fillId="12" borderId="10" xfId="0" applyNumberFormat="1" applyFont="1" applyFill="1" applyBorder="1" applyAlignment="1" applyProtection="1">
      <alignment horizontal="center" vertical="center" wrapText="1"/>
      <protection/>
    </xf>
    <xf numFmtId="1" fontId="7" fillId="12" borderId="22" xfId="0" applyNumberFormat="1" applyFont="1" applyFill="1" applyBorder="1" applyAlignment="1" applyProtection="1">
      <alignment/>
      <protection locked="0"/>
    </xf>
    <xf numFmtId="1" fontId="1" fillId="13" borderId="10" xfId="0" applyNumberFormat="1" applyFont="1" applyFill="1" applyBorder="1" applyAlignment="1" applyProtection="1">
      <alignment horizontal="center" vertical="center" wrapText="1"/>
      <protection/>
    </xf>
    <xf numFmtId="1" fontId="7" fillId="13" borderId="22" xfId="0" applyNumberFormat="1" applyFont="1" applyFill="1" applyBorder="1" applyAlignment="1" applyProtection="1">
      <alignment/>
      <protection locked="0"/>
    </xf>
    <xf numFmtId="1" fontId="1" fillId="14" borderId="10" xfId="0" applyNumberFormat="1" applyFont="1" applyFill="1" applyBorder="1" applyAlignment="1" applyProtection="1">
      <alignment horizontal="center" vertical="center" wrapText="1"/>
      <protection/>
    </xf>
    <xf numFmtId="1" fontId="7" fillId="14" borderId="22" xfId="0" applyNumberFormat="1" applyFont="1" applyFill="1" applyBorder="1" applyAlignment="1" applyProtection="1">
      <alignment/>
      <protection locked="0"/>
    </xf>
    <xf numFmtId="1" fontId="1" fillId="15" borderId="10" xfId="0" applyNumberFormat="1" applyFont="1" applyFill="1" applyBorder="1" applyAlignment="1" applyProtection="1">
      <alignment horizontal="center" vertical="center" wrapText="1"/>
      <protection/>
    </xf>
    <xf numFmtId="1" fontId="7" fillId="15" borderId="22" xfId="0" applyNumberFormat="1" applyFont="1" applyFill="1" applyBorder="1" applyAlignment="1" applyProtection="1">
      <alignment/>
      <protection locked="0"/>
    </xf>
    <xf numFmtId="1" fontId="1" fillId="16" borderId="10" xfId="0" applyNumberFormat="1" applyFont="1" applyFill="1" applyBorder="1" applyAlignment="1" applyProtection="1">
      <alignment horizontal="center" vertical="center" wrapText="1"/>
      <protection/>
    </xf>
    <xf numFmtId="1" fontId="1" fillId="17" borderId="10" xfId="0" applyNumberFormat="1" applyFont="1" applyFill="1" applyBorder="1" applyAlignment="1" applyProtection="1">
      <alignment horizontal="center" vertical="center" wrapText="1"/>
      <protection/>
    </xf>
    <xf numFmtId="1" fontId="7" fillId="16" borderId="22" xfId="0" applyNumberFormat="1" applyFont="1" applyFill="1" applyBorder="1" applyAlignment="1" applyProtection="1">
      <alignment/>
      <protection locked="0"/>
    </xf>
    <xf numFmtId="1" fontId="7" fillId="17" borderId="22" xfId="0" applyNumberFormat="1" applyFont="1" applyFill="1" applyBorder="1" applyAlignment="1" applyProtection="1">
      <alignment/>
      <protection locked="0"/>
    </xf>
    <xf numFmtId="1" fontId="1" fillId="4" borderId="10" xfId="0" applyNumberFormat="1" applyFont="1" applyFill="1" applyBorder="1" applyAlignment="1" applyProtection="1">
      <alignment horizontal="center" vertical="center" wrapText="1"/>
      <protection/>
    </xf>
    <xf numFmtId="1" fontId="1" fillId="18" borderId="10" xfId="0" applyNumberFormat="1" applyFont="1" applyFill="1" applyBorder="1" applyAlignment="1" applyProtection="1">
      <alignment horizontal="center" vertical="center" wrapText="1"/>
      <protection/>
    </xf>
    <xf numFmtId="1" fontId="7" fillId="4" borderId="22" xfId="0" applyNumberFormat="1" applyFont="1" applyFill="1" applyBorder="1" applyAlignment="1" applyProtection="1">
      <alignment/>
      <protection locked="0"/>
    </xf>
    <xf numFmtId="1" fontId="7" fillId="18" borderId="22" xfId="0" applyNumberFormat="1" applyFont="1" applyFill="1" applyBorder="1" applyAlignment="1" applyProtection="1">
      <alignment/>
      <protection locked="0"/>
    </xf>
    <xf numFmtId="1" fontId="1" fillId="19" borderId="10" xfId="0" applyNumberFormat="1" applyFont="1" applyFill="1" applyBorder="1" applyAlignment="1" applyProtection="1">
      <alignment horizontal="center" vertical="center" wrapText="1"/>
      <protection/>
    </xf>
    <xf numFmtId="1" fontId="1" fillId="20" borderId="10" xfId="0" applyNumberFormat="1" applyFont="1" applyFill="1" applyBorder="1" applyAlignment="1" applyProtection="1">
      <alignment horizontal="center" vertical="center" wrapText="1"/>
      <protection/>
    </xf>
    <xf numFmtId="1" fontId="1" fillId="21" borderId="10" xfId="0" applyNumberFormat="1" applyFont="1" applyFill="1" applyBorder="1" applyAlignment="1" applyProtection="1">
      <alignment horizontal="center" vertical="center" wrapText="1"/>
      <protection/>
    </xf>
    <xf numFmtId="1" fontId="7" fillId="19" borderId="22" xfId="0" applyNumberFormat="1" applyFont="1" applyFill="1" applyBorder="1" applyAlignment="1" applyProtection="1">
      <alignment/>
      <protection locked="0"/>
    </xf>
    <xf numFmtId="1" fontId="7" fillId="20" borderId="22" xfId="0" applyNumberFormat="1" applyFont="1" applyFill="1" applyBorder="1" applyAlignment="1" applyProtection="1">
      <alignment/>
      <protection locked="0"/>
    </xf>
    <xf numFmtId="1" fontId="7" fillId="21" borderId="22" xfId="0" applyNumberFormat="1" applyFont="1" applyFill="1" applyBorder="1" applyAlignment="1" applyProtection="1">
      <alignment/>
      <protection locked="0"/>
    </xf>
    <xf numFmtId="1" fontId="1" fillId="21" borderId="13" xfId="0" applyNumberFormat="1" applyFont="1" applyFill="1" applyBorder="1" applyAlignment="1" applyProtection="1">
      <alignment horizontal="left" vertical="center"/>
      <protection/>
    </xf>
    <xf numFmtId="1" fontId="4" fillId="2" borderId="12" xfId="0" applyNumberFormat="1" applyFont="1" applyFill="1" applyBorder="1" applyAlignment="1" applyProtection="1">
      <alignment wrapText="1"/>
      <protection/>
    </xf>
    <xf numFmtId="0" fontId="5" fillId="0" borderId="0" xfId="0" applyFont="1" applyAlignment="1">
      <alignment horizontal="left" wrapText="1"/>
    </xf>
    <xf numFmtId="0" fontId="52" fillId="0" borderId="0" xfId="0" applyFont="1" applyAlignment="1">
      <alignment horizontal="center"/>
    </xf>
    <xf numFmtId="0" fontId="4" fillId="0" borderId="0" xfId="0" applyFont="1" applyAlignment="1">
      <alignment horizontal="left" wrapText="1"/>
    </xf>
    <xf numFmtId="0" fontId="53" fillId="0" borderId="0" xfId="0" applyFont="1" applyAlignment="1">
      <alignment horizontal="left" wrapText="1"/>
    </xf>
    <xf numFmtId="0" fontId="0" fillId="0" borderId="0" xfId="20" applyFont="1" applyAlignment="1">
      <alignment horizontal="left" wrapText="1"/>
    </xf>
    <xf numFmtId="0" fontId="6" fillId="0" borderId="0" xfId="20" applyAlignment="1">
      <alignment horizontal="left" wrapText="1"/>
    </xf>
    <xf numFmtId="0" fontId="17" fillId="2" borderId="0" xfId="0" applyFont="1" applyFill="1" applyAlignment="1">
      <alignment horizontal="left" wrapText="1"/>
    </xf>
    <xf numFmtId="0" fontId="5" fillId="2" borderId="0" xfId="0" applyFont="1" applyFill="1" applyAlignment="1">
      <alignment horizontal="left" wrapText="1"/>
    </xf>
    <xf numFmtId="0" fontId="4" fillId="2" borderId="0" xfId="0" applyFont="1" applyFill="1" applyAlignment="1">
      <alignment horizontal="left" wrapText="1"/>
    </xf>
    <xf numFmtId="1" fontId="4" fillId="2" borderId="41" xfId="0" applyNumberFormat="1" applyFont="1" applyFill="1" applyBorder="1" applyAlignment="1" applyProtection="1">
      <alignment wrapText="1"/>
      <protection/>
    </xf>
    <xf numFmtId="1" fontId="1" fillId="2" borderId="42" xfId="0" applyNumberFormat="1" applyFont="1" applyFill="1" applyBorder="1" applyAlignment="1" applyProtection="1">
      <alignment horizontal="left" vertical="top" wrapText="1"/>
      <protection locked="0"/>
    </xf>
    <xf numFmtId="1" fontId="1" fillId="2" borderId="11" xfId="0" applyNumberFormat="1" applyFont="1" applyFill="1" applyBorder="1" applyAlignment="1" applyProtection="1">
      <alignment horizontal="left" vertical="top" wrapText="1"/>
      <protection locked="0"/>
    </xf>
    <xf numFmtId="1" fontId="1" fillId="2" borderId="43" xfId="0" applyNumberFormat="1" applyFont="1" applyFill="1" applyBorder="1" applyAlignment="1" applyProtection="1">
      <alignment horizontal="left" vertical="top" wrapText="1"/>
      <protection locked="0"/>
    </xf>
    <xf numFmtId="1" fontId="1" fillId="2" borderId="44" xfId="0" applyNumberFormat="1" applyFont="1" applyFill="1" applyBorder="1" applyAlignment="1" applyProtection="1">
      <alignment horizontal="left" vertical="top" wrapText="1"/>
      <protection locked="0"/>
    </xf>
    <xf numFmtId="1" fontId="1" fillId="2" borderId="0" xfId="0" applyNumberFormat="1" applyFont="1" applyFill="1" applyBorder="1" applyAlignment="1" applyProtection="1">
      <alignment horizontal="left" vertical="top" wrapText="1"/>
      <protection locked="0"/>
    </xf>
    <xf numFmtId="1" fontId="1" fillId="2" borderId="45" xfId="0" applyNumberFormat="1" applyFont="1" applyFill="1" applyBorder="1" applyAlignment="1" applyProtection="1">
      <alignment horizontal="left" vertical="top" wrapText="1"/>
      <protection locked="0"/>
    </xf>
    <xf numFmtId="1" fontId="1" fillId="2" borderId="38" xfId="0" applyNumberFormat="1" applyFont="1" applyFill="1" applyBorder="1" applyAlignment="1" applyProtection="1">
      <alignment horizontal="left" vertical="top" wrapText="1"/>
      <protection locked="0"/>
    </xf>
    <xf numFmtId="1" fontId="1" fillId="2" borderId="5" xfId="0" applyNumberFormat="1" applyFont="1" applyFill="1" applyBorder="1" applyAlignment="1" applyProtection="1">
      <alignment horizontal="left" vertical="top" wrapText="1"/>
      <protection locked="0"/>
    </xf>
    <xf numFmtId="1" fontId="1" fillId="2" borderId="39" xfId="0" applyNumberFormat="1" applyFont="1" applyFill="1" applyBorder="1" applyAlignment="1" applyProtection="1">
      <alignment horizontal="left" vertical="top" wrapText="1"/>
      <protection locked="0"/>
    </xf>
    <xf numFmtId="1" fontId="4" fillId="2" borderId="6" xfId="0" applyNumberFormat="1" applyFont="1" applyFill="1" applyBorder="1" applyAlignment="1" applyProtection="1">
      <alignment vertical="center"/>
      <protection/>
    </xf>
    <xf numFmtId="1" fontId="4" fillId="2" borderId="7" xfId="0" applyNumberFormat="1" applyFont="1" applyFill="1" applyBorder="1" applyAlignment="1" applyProtection="1">
      <alignment vertical="center"/>
      <protection/>
    </xf>
    <xf numFmtId="1" fontId="4" fillId="2" borderId="8" xfId="0" applyNumberFormat="1" applyFont="1" applyFill="1" applyBorder="1" applyAlignment="1" applyProtection="1">
      <alignment vertical="center"/>
      <protection/>
    </xf>
    <xf numFmtId="1" fontId="5" fillId="2" borderId="6" xfId="0" applyNumberFormat="1" applyFont="1" applyFill="1" applyBorder="1" applyAlignment="1" applyProtection="1">
      <alignment horizontal="center" vertical="center"/>
      <protection/>
    </xf>
    <xf numFmtId="1" fontId="5" fillId="2" borderId="8" xfId="0" applyNumberFormat="1" applyFont="1" applyFill="1" applyBorder="1" applyAlignment="1" applyProtection="1">
      <alignment horizontal="center" vertical="center"/>
      <protection/>
    </xf>
    <xf numFmtId="1" fontId="4" fillId="2" borderId="6" xfId="0" applyNumberFormat="1" applyFont="1" applyFill="1" applyBorder="1" applyAlignment="1" applyProtection="1">
      <alignment horizontal="center" vertical="center" wrapText="1"/>
      <protection/>
    </xf>
    <xf numFmtId="1" fontId="4" fillId="2" borderId="7" xfId="0" applyNumberFormat="1" applyFont="1" applyFill="1" applyBorder="1" applyAlignment="1" applyProtection="1">
      <alignment horizontal="center" vertical="center" wrapText="1"/>
      <protection/>
    </xf>
    <xf numFmtId="1" fontId="4" fillId="2" borderId="8" xfId="0" applyNumberFormat="1" applyFont="1" applyFill="1" applyBorder="1" applyAlignment="1" applyProtection="1">
      <alignment horizontal="center" vertical="center" wrapText="1"/>
      <protection/>
    </xf>
    <xf numFmtId="1" fontId="1" fillId="11" borderId="10" xfId="0" applyNumberFormat="1" applyFont="1" applyFill="1" applyBorder="1" applyAlignment="1" applyProtection="1">
      <alignment horizontal="center" vertical="center" wrapText="1"/>
      <protection locked="0"/>
    </xf>
    <xf numFmtId="1" fontId="1" fillId="11" borderId="29" xfId="0" applyNumberFormat="1" applyFont="1" applyFill="1" applyBorder="1" applyAlignment="1" applyProtection="1">
      <alignment horizontal="center" vertical="center" wrapText="1"/>
      <protection locked="0"/>
    </xf>
    <xf numFmtId="1" fontId="0" fillId="11" borderId="9" xfId="0" applyNumberFormat="1" applyFill="1" applyBorder="1" applyAlignment="1" applyProtection="1">
      <alignment horizontal="center" vertical="center" wrapText="1"/>
      <protection locked="0"/>
    </xf>
    <xf numFmtId="1" fontId="1" fillId="17" borderId="10" xfId="0" applyNumberFormat="1" applyFont="1" applyFill="1" applyBorder="1" applyAlignment="1" applyProtection="1">
      <alignment horizontal="center" vertical="center" wrapText="1"/>
      <protection locked="0"/>
    </xf>
    <xf numFmtId="1" fontId="0" fillId="17" borderId="29" xfId="0" applyNumberFormat="1" applyFill="1" applyBorder="1" applyAlignment="1" applyProtection="1">
      <alignment horizontal="center" vertical="center" wrapText="1"/>
      <protection locked="0"/>
    </xf>
    <xf numFmtId="1" fontId="7" fillId="12" borderId="9" xfId="0" applyNumberFormat="1" applyFont="1" applyFill="1" applyBorder="1" applyAlignment="1" applyProtection="1">
      <alignment horizontal="center" vertical="center" wrapText="1"/>
      <protection/>
    </xf>
    <xf numFmtId="1" fontId="3" fillId="12" borderId="29" xfId="0" applyNumberFormat="1" applyFont="1" applyFill="1" applyBorder="1" applyAlignment="1" applyProtection="1">
      <alignment vertical="center" wrapText="1"/>
      <protection/>
    </xf>
    <xf numFmtId="1" fontId="1" fillId="12" borderId="2" xfId="0" applyNumberFormat="1" applyFont="1" applyFill="1" applyBorder="1" applyAlignment="1" applyProtection="1">
      <alignment horizontal="center" vertical="center" wrapText="1"/>
      <protection locked="0"/>
    </xf>
    <xf numFmtId="1" fontId="0" fillId="12" borderId="2" xfId="0" applyNumberFormat="1" applyFill="1" applyBorder="1" applyAlignment="1" applyProtection="1">
      <alignment horizontal="center" vertical="center" wrapText="1"/>
      <protection locked="0"/>
    </xf>
    <xf numFmtId="1" fontId="1" fillId="6" borderId="10" xfId="0" applyNumberFormat="1" applyFont="1" applyFill="1" applyBorder="1" applyAlignment="1" applyProtection="1">
      <alignment horizontal="center" vertical="center" wrapText="1"/>
      <protection locked="0"/>
    </xf>
    <xf numFmtId="1" fontId="0" fillId="0" borderId="9" xfId="0" applyNumberFormat="1" applyBorder="1" applyAlignment="1" applyProtection="1">
      <alignment/>
      <protection locked="0"/>
    </xf>
    <xf numFmtId="1" fontId="1" fillId="9" borderId="10" xfId="0" applyNumberFormat="1" applyFont="1" applyFill="1" applyBorder="1" applyAlignment="1" applyProtection="1">
      <alignment horizontal="center" vertical="center" wrapText="1"/>
      <protection locked="0"/>
    </xf>
    <xf numFmtId="1" fontId="0" fillId="9" borderId="9" xfId="0" applyNumberFormat="1" applyFill="1" applyBorder="1" applyAlignment="1" applyProtection="1">
      <alignment horizontal="center" vertical="center" wrapText="1"/>
      <protection locked="0"/>
    </xf>
    <xf numFmtId="1" fontId="50" fillId="8" borderId="10" xfId="0" applyNumberFormat="1" applyFont="1" applyFill="1" applyBorder="1" applyAlignment="1" applyProtection="1">
      <alignment horizontal="center" vertical="center" wrapText="1"/>
      <protection/>
    </xf>
    <xf numFmtId="1" fontId="51" fillId="8" borderId="9" xfId="0" applyNumberFormat="1" applyFont="1" applyFill="1" applyBorder="1" applyAlignment="1" applyProtection="1">
      <alignment horizontal="center" vertical="center" wrapText="1"/>
      <protection/>
    </xf>
    <xf numFmtId="1" fontId="7" fillId="8" borderId="2" xfId="0" applyNumberFormat="1" applyFont="1" applyFill="1" applyBorder="1" applyAlignment="1" applyProtection="1">
      <alignment horizontal="center" vertical="center" wrapText="1"/>
      <protection/>
    </xf>
    <xf numFmtId="1" fontId="1" fillId="2" borderId="2" xfId="0" applyNumberFormat="1" applyFont="1" applyFill="1" applyBorder="1" applyAlignment="1" applyProtection="1">
      <alignment horizontal="center" vertical="center" wrapText="1"/>
      <protection/>
    </xf>
    <xf numFmtId="1" fontId="1" fillId="8" borderId="10" xfId="0" applyNumberFormat="1" applyFont="1" applyFill="1" applyBorder="1" applyAlignment="1" applyProtection="1">
      <alignment horizontal="center" vertical="center" wrapText="1"/>
      <protection locked="0"/>
    </xf>
    <xf numFmtId="1" fontId="0" fillId="8" borderId="9" xfId="0" applyNumberFormat="1" applyFont="1" applyFill="1" applyBorder="1" applyAlignment="1" applyProtection="1">
      <alignment horizontal="center" vertical="center" wrapText="1"/>
      <protection locked="0"/>
    </xf>
    <xf numFmtId="1" fontId="1" fillId="7" borderId="10" xfId="0" applyNumberFormat="1" applyFont="1" applyFill="1" applyBorder="1" applyAlignment="1" applyProtection="1">
      <alignment horizontal="center" vertical="center" wrapText="1"/>
      <protection locked="0"/>
    </xf>
    <xf numFmtId="1" fontId="0" fillId="0" borderId="9" xfId="0" applyNumberFormat="1" applyBorder="1" applyAlignment="1" applyProtection="1">
      <alignment horizontal="center" vertical="center" wrapText="1"/>
      <protection locked="0"/>
    </xf>
    <xf numFmtId="1" fontId="1" fillId="2" borderId="14" xfId="0" applyNumberFormat="1" applyFont="1" applyFill="1" applyBorder="1" applyAlignment="1" applyProtection="1">
      <alignment horizontal="left" vertical="top" wrapText="1"/>
      <protection locked="0"/>
    </xf>
    <xf numFmtId="1" fontId="1" fillId="0" borderId="15" xfId="0" applyNumberFormat="1" applyFont="1" applyBorder="1" applyAlignment="1">
      <alignment horizontal="left" vertical="top" wrapText="1"/>
    </xf>
    <xf numFmtId="1" fontId="1" fillId="0" borderId="16" xfId="0" applyNumberFormat="1" applyFont="1" applyBorder="1" applyAlignment="1">
      <alignment horizontal="left" vertical="top" wrapText="1"/>
    </xf>
    <xf numFmtId="1" fontId="1" fillId="0" borderId="44" xfId="0" applyNumberFormat="1" applyFont="1" applyBorder="1" applyAlignment="1">
      <alignment horizontal="left" vertical="top" wrapText="1"/>
    </xf>
    <xf numFmtId="1" fontId="1" fillId="0" borderId="0" xfId="0" applyNumberFormat="1" applyFont="1" applyAlignment="1">
      <alignment horizontal="left" vertical="top" wrapText="1"/>
    </xf>
    <xf numFmtId="1" fontId="1" fillId="0" borderId="45" xfId="0" applyNumberFormat="1" applyFont="1" applyBorder="1" applyAlignment="1">
      <alignment horizontal="left" vertical="top" wrapText="1"/>
    </xf>
    <xf numFmtId="1" fontId="1" fillId="0" borderId="38" xfId="0" applyNumberFormat="1" applyFont="1" applyBorder="1" applyAlignment="1">
      <alignment horizontal="left" vertical="top" wrapText="1"/>
    </xf>
    <xf numFmtId="1" fontId="1" fillId="0" borderId="5" xfId="0" applyNumberFormat="1" applyFont="1" applyBorder="1" applyAlignment="1">
      <alignment horizontal="left" vertical="top" wrapText="1"/>
    </xf>
    <xf numFmtId="1" fontId="1" fillId="0" borderId="39" xfId="0" applyNumberFormat="1" applyFont="1" applyBorder="1" applyAlignment="1">
      <alignment horizontal="left" vertical="top" wrapText="1"/>
    </xf>
    <xf numFmtId="1" fontId="0" fillId="8" borderId="9" xfId="0" applyNumberFormat="1" applyFill="1" applyBorder="1" applyAlignment="1" applyProtection="1">
      <alignment horizontal="center" vertical="center" wrapText="1"/>
      <protection locked="0"/>
    </xf>
    <xf numFmtId="1" fontId="7" fillId="6" borderId="2" xfId="0" applyNumberFormat="1" applyFont="1" applyFill="1" applyBorder="1" applyAlignment="1" applyProtection="1">
      <alignment horizontal="center" vertical="center" wrapText="1"/>
      <protection/>
    </xf>
    <xf numFmtId="1" fontId="0" fillId="0" borderId="2" xfId="0" applyNumberFormat="1" applyBorder="1" applyAlignment="1" applyProtection="1">
      <alignment vertical="center" wrapText="1"/>
      <protection/>
    </xf>
    <xf numFmtId="1" fontId="7" fillId="6" borderId="10" xfId="0" applyNumberFormat="1" applyFont="1" applyFill="1" applyBorder="1" applyAlignment="1" applyProtection="1">
      <alignment horizontal="center" vertical="center" wrapText="1"/>
      <protection/>
    </xf>
    <xf numFmtId="1" fontId="3" fillId="0" borderId="9" xfId="0" applyNumberFormat="1" applyFont="1" applyBorder="1" applyAlignment="1" applyProtection="1">
      <alignment vertical="center" wrapText="1"/>
      <protection/>
    </xf>
    <xf numFmtId="1" fontId="7" fillId="6" borderId="19" xfId="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vertical="center" wrapText="1"/>
      <protection/>
    </xf>
    <xf numFmtId="1" fontId="50" fillId="9" borderId="10" xfId="0" applyNumberFormat="1" applyFont="1" applyFill="1" applyBorder="1" applyAlignment="1" applyProtection="1">
      <alignment horizontal="center" vertical="center" wrapText="1"/>
      <protection/>
    </xf>
    <xf numFmtId="1" fontId="51" fillId="9" borderId="9" xfId="0" applyNumberFormat="1" applyFont="1" applyFill="1" applyBorder="1" applyAlignment="1" applyProtection="1">
      <alignment horizontal="center" vertical="center" wrapText="1"/>
      <protection/>
    </xf>
    <xf numFmtId="1" fontId="7" fillId="7" borderId="10" xfId="0" applyNumberFormat="1" applyFont="1" applyFill="1" applyBorder="1" applyAlignment="1" applyProtection="1">
      <alignment horizontal="center" vertical="center" wrapText="1"/>
      <protection/>
    </xf>
    <xf numFmtId="1" fontId="7" fillId="7" borderId="9" xfId="0" applyNumberFormat="1" applyFont="1" applyFill="1" applyBorder="1" applyAlignment="1" applyProtection="1">
      <alignment horizontal="center" vertical="center" wrapText="1"/>
      <protection/>
    </xf>
    <xf numFmtId="1" fontId="11" fillId="7" borderId="2" xfId="0" applyNumberFormat="1" applyFont="1" applyFill="1" applyBorder="1" applyAlignment="1" applyProtection="1">
      <alignment horizontal="center" vertical="center" wrapText="1"/>
      <protection/>
    </xf>
    <xf numFmtId="1" fontId="7" fillId="7" borderId="2" xfId="0" applyNumberFormat="1" applyFont="1" applyFill="1" applyBorder="1" applyAlignment="1" applyProtection="1">
      <alignment horizontal="center" vertical="center" wrapText="1"/>
      <protection/>
    </xf>
    <xf numFmtId="1" fontId="3" fillId="0" borderId="2" xfId="0" applyNumberFormat="1" applyFont="1" applyBorder="1" applyAlignment="1" applyProtection="1">
      <alignment horizontal="center" vertical="center" wrapText="1"/>
      <protection/>
    </xf>
    <xf numFmtId="1" fontId="1" fillId="13" borderId="2" xfId="0" applyNumberFormat="1" applyFont="1" applyFill="1" applyBorder="1" applyAlignment="1" applyProtection="1">
      <alignment horizontal="center" vertical="center" wrapText="1"/>
      <protection locked="0"/>
    </xf>
    <xf numFmtId="1" fontId="0" fillId="13" borderId="2" xfId="0" applyNumberFormat="1" applyFill="1" applyBorder="1" applyAlignment="1" applyProtection="1">
      <alignment horizontal="center" vertical="center" wrapText="1"/>
      <protection locked="0"/>
    </xf>
    <xf numFmtId="1" fontId="0" fillId="9" borderId="9" xfId="0" applyNumberFormat="1" applyFont="1" applyFill="1" applyBorder="1" applyAlignment="1" applyProtection="1">
      <alignment horizontal="center" vertical="center" wrapText="1"/>
      <protection locked="0"/>
    </xf>
    <xf numFmtId="1" fontId="7" fillId="11" borderId="1" xfId="20" applyNumberFormat="1" applyFont="1" applyFill="1" applyBorder="1" applyAlignment="1" applyProtection="1">
      <alignment horizontal="center" vertical="center" wrapText="1"/>
      <protection/>
    </xf>
    <xf numFmtId="1" fontId="0" fillId="11" borderId="1" xfId="0" applyNumberFormat="1" applyFill="1" applyBorder="1" applyAlignment="1" applyProtection="1">
      <alignment vertical="center" wrapText="1"/>
      <protection/>
    </xf>
    <xf numFmtId="1" fontId="1" fillId="10" borderId="10" xfId="0" applyNumberFormat="1" applyFont="1" applyFill="1" applyBorder="1" applyAlignment="1" applyProtection="1">
      <alignment horizontal="center" vertical="center" wrapText="1"/>
      <protection locked="0"/>
    </xf>
    <xf numFmtId="1" fontId="0" fillId="10" borderId="9" xfId="0" applyNumberFormat="1" applyFill="1" applyBorder="1" applyAlignment="1" applyProtection="1">
      <alignment horizontal="center" vertical="center" wrapText="1"/>
      <protection locked="0"/>
    </xf>
    <xf numFmtId="1" fontId="1" fillId="4" borderId="10" xfId="0" applyNumberFormat="1" applyFont="1" applyFill="1" applyBorder="1" applyAlignment="1" applyProtection="1">
      <alignment horizontal="center" vertical="center" wrapText="1"/>
      <protection locked="0"/>
    </xf>
    <xf numFmtId="1" fontId="0" fillId="4" borderId="29" xfId="0" applyNumberFormat="1" applyFill="1" applyBorder="1" applyAlignment="1" applyProtection="1">
      <alignment horizontal="center" vertical="center" wrapText="1"/>
      <protection locked="0"/>
    </xf>
    <xf numFmtId="1" fontId="7" fillId="10" borderId="9" xfId="0" applyNumberFormat="1" applyFont="1" applyFill="1" applyBorder="1" applyAlignment="1" applyProtection="1">
      <alignment horizontal="center" vertical="center" wrapText="1"/>
      <protection/>
    </xf>
    <xf numFmtId="1" fontId="7" fillId="10" borderId="10" xfId="0" applyNumberFormat="1" applyFont="1" applyFill="1" applyBorder="1" applyAlignment="1" applyProtection="1">
      <alignment horizontal="center" vertical="center" wrapText="1"/>
      <protection/>
    </xf>
    <xf numFmtId="1" fontId="0" fillId="0" borderId="9" xfId="0" applyNumberFormat="1" applyBorder="1" applyAlignment="1" applyProtection="1">
      <alignment vertical="center" wrapText="1"/>
      <protection/>
    </xf>
    <xf numFmtId="1" fontId="7" fillId="9" borderId="9" xfId="0" applyNumberFormat="1" applyFont="1" applyFill="1" applyBorder="1" applyAlignment="1" applyProtection="1">
      <alignment horizontal="center" vertical="center" wrapText="1"/>
      <protection/>
    </xf>
    <xf numFmtId="1" fontId="7" fillId="20" borderId="10" xfId="20" applyNumberFormat="1" applyFont="1" applyFill="1" applyBorder="1" applyAlignment="1" applyProtection="1">
      <alignment horizontal="center" vertical="center" wrapText="1"/>
      <protection/>
    </xf>
    <xf numFmtId="1" fontId="0" fillId="20" borderId="9" xfId="0" applyNumberFormat="1" applyFill="1" applyBorder="1" applyAlignment="1">
      <alignment vertical="center" wrapText="1"/>
    </xf>
    <xf numFmtId="1" fontId="7" fillId="19" borderId="9" xfId="0" applyNumberFormat="1" applyFont="1" applyFill="1" applyBorder="1" applyAlignment="1" applyProtection="1">
      <alignment horizontal="center" vertical="center" wrapText="1" shrinkToFit="1"/>
      <protection/>
    </xf>
    <xf numFmtId="1" fontId="3" fillId="19" borderId="29" xfId="0" applyNumberFormat="1" applyFont="1" applyFill="1" applyBorder="1" applyAlignment="1" applyProtection="1">
      <alignment vertical="center" wrapText="1"/>
      <protection/>
    </xf>
    <xf numFmtId="1" fontId="7" fillId="18" borderId="9" xfId="0" applyNumberFormat="1" applyFont="1" applyFill="1" applyBorder="1" applyAlignment="1" applyProtection="1">
      <alignment horizontal="center" vertical="center" wrapText="1" shrinkToFit="1"/>
      <protection/>
    </xf>
    <xf numFmtId="1" fontId="3" fillId="18" borderId="29" xfId="0" applyNumberFormat="1" applyFont="1" applyFill="1" applyBorder="1" applyAlignment="1" applyProtection="1">
      <alignment vertical="center" wrapText="1"/>
      <protection/>
    </xf>
    <xf numFmtId="1" fontId="7" fillId="17" borderId="9" xfId="0" applyNumberFormat="1" applyFont="1" applyFill="1" applyBorder="1" applyAlignment="1" applyProtection="1">
      <alignment horizontal="center" vertical="center" wrapText="1" shrinkToFit="1"/>
      <protection/>
    </xf>
    <xf numFmtId="1" fontId="3" fillId="17" borderId="29" xfId="0" applyNumberFormat="1" applyFont="1" applyFill="1" applyBorder="1" applyAlignment="1" applyProtection="1">
      <alignment vertical="center" wrapText="1"/>
      <protection/>
    </xf>
    <xf numFmtId="1" fontId="1" fillId="18" borderId="10" xfId="0" applyNumberFormat="1" applyFont="1" applyFill="1" applyBorder="1" applyAlignment="1" applyProtection="1">
      <alignment horizontal="center" vertical="center" wrapText="1"/>
      <protection locked="0"/>
    </xf>
    <xf numFmtId="1" fontId="0" fillId="18" borderId="29" xfId="0" applyNumberFormat="1" applyFill="1" applyBorder="1" applyAlignment="1" applyProtection="1">
      <alignment horizontal="center" vertical="center" wrapText="1"/>
      <protection locked="0"/>
    </xf>
    <xf numFmtId="1" fontId="7" fillId="17" borderId="9" xfId="0" applyNumberFormat="1" applyFont="1" applyFill="1" applyBorder="1" applyAlignment="1" applyProtection="1">
      <alignment horizontal="center" vertical="center" wrapText="1"/>
      <protection/>
    </xf>
    <xf numFmtId="1" fontId="3" fillId="0" borderId="29" xfId="0" applyNumberFormat="1" applyFont="1" applyBorder="1" applyAlignment="1" applyProtection="1">
      <alignment horizontal="center" vertical="center" wrapText="1"/>
      <protection/>
    </xf>
    <xf numFmtId="1" fontId="7" fillId="16" borderId="9" xfId="0" applyNumberFormat="1" applyFont="1" applyFill="1" applyBorder="1" applyAlignment="1" applyProtection="1">
      <alignment horizontal="center" vertical="center" wrapText="1"/>
      <protection/>
    </xf>
    <xf numFmtId="1" fontId="3" fillId="0" borderId="29" xfId="0" applyNumberFormat="1" applyFont="1" applyBorder="1" applyAlignment="1" applyProtection="1">
      <alignment vertical="center" wrapText="1"/>
      <protection/>
    </xf>
    <xf numFmtId="1" fontId="7" fillId="11" borderId="9" xfId="20" applyNumberFormat="1" applyFont="1" applyFill="1" applyBorder="1" applyAlignment="1" applyProtection="1">
      <alignment horizontal="center" vertical="center" wrapText="1"/>
      <protection/>
    </xf>
    <xf numFmtId="1" fontId="0" fillId="11" borderId="29" xfId="0" applyNumberFormat="1" applyFill="1" applyBorder="1" applyAlignment="1" applyProtection="1">
      <alignment horizontal="center" vertical="center" wrapText="1"/>
      <protection locked="0"/>
    </xf>
    <xf numFmtId="1" fontId="1" fillId="14" borderId="2" xfId="0" applyNumberFormat="1" applyFont="1" applyFill="1" applyBorder="1" applyAlignment="1" applyProtection="1">
      <alignment horizontal="center" vertical="center" wrapText="1"/>
      <protection locked="0"/>
    </xf>
    <xf numFmtId="1" fontId="0" fillId="14" borderId="2" xfId="0" applyNumberFormat="1" applyFill="1" applyBorder="1" applyAlignment="1" applyProtection="1">
      <alignment horizontal="center" vertical="center" wrapText="1"/>
      <protection locked="0"/>
    </xf>
    <xf numFmtId="1" fontId="7" fillId="13" borderId="9" xfId="0" applyNumberFormat="1" applyFont="1" applyFill="1" applyBorder="1" applyAlignment="1" applyProtection="1">
      <alignment horizontal="center" vertical="center" wrapText="1"/>
      <protection/>
    </xf>
    <xf numFmtId="1" fontId="3" fillId="13" borderId="29" xfId="0" applyNumberFormat="1" applyFont="1" applyFill="1" applyBorder="1" applyAlignment="1" applyProtection="1">
      <alignment vertical="center" wrapText="1"/>
      <protection/>
    </xf>
    <xf numFmtId="1" fontId="1" fillId="16" borderId="10" xfId="0" applyNumberFormat="1" applyFont="1" applyFill="1" applyBorder="1" applyAlignment="1" applyProtection="1">
      <alignment horizontal="center" vertical="center" wrapText="1"/>
      <protection locked="0"/>
    </xf>
    <xf numFmtId="1" fontId="0" fillId="16" borderId="29" xfId="0" applyNumberFormat="1" applyFill="1" applyBorder="1" applyAlignment="1" applyProtection="1">
      <alignment horizontal="center" vertical="center" wrapText="1"/>
      <protection locked="0"/>
    </xf>
    <xf numFmtId="1" fontId="1" fillId="15" borderId="10" xfId="0" applyNumberFormat="1" applyFont="1" applyFill="1" applyBorder="1" applyAlignment="1" applyProtection="1">
      <alignment horizontal="center" vertical="center" wrapText="1"/>
      <protection locked="0"/>
    </xf>
    <xf numFmtId="1" fontId="0" fillId="15" borderId="29" xfId="0" applyNumberFormat="1" applyFill="1" applyBorder="1" applyAlignment="1" applyProtection="1">
      <alignment horizontal="center" vertical="center" wrapText="1"/>
      <protection locked="0"/>
    </xf>
    <xf numFmtId="1" fontId="1" fillId="21" borderId="10" xfId="0" applyNumberFormat="1" applyFont="1" applyFill="1" applyBorder="1" applyAlignment="1" applyProtection="1">
      <alignment horizontal="center" vertical="center" wrapText="1"/>
      <protection locked="0"/>
    </xf>
    <xf numFmtId="1" fontId="0" fillId="21" borderId="29" xfId="0" applyNumberFormat="1" applyFill="1" applyBorder="1" applyAlignment="1" applyProtection="1">
      <alignment horizontal="center" vertical="center" wrapText="1"/>
      <protection locked="0"/>
    </xf>
    <xf numFmtId="1" fontId="7" fillId="9" borderId="10" xfId="0" applyNumberFormat="1" applyFont="1" applyFill="1" applyBorder="1" applyAlignment="1" applyProtection="1">
      <alignment horizontal="center" vertical="center" wrapText="1"/>
      <protection/>
    </xf>
    <xf numFmtId="1" fontId="7" fillId="15" borderId="9" xfId="0" applyNumberFormat="1" applyFont="1" applyFill="1" applyBorder="1" applyAlignment="1" applyProtection="1">
      <alignment horizontal="center" vertical="center" wrapText="1"/>
      <protection/>
    </xf>
    <xf numFmtId="1" fontId="7" fillId="14" borderId="9" xfId="0" applyNumberFormat="1" applyFont="1" applyFill="1" applyBorder="1" applyAlignment="1" applyProtection="1">
      <alignment horizontal="center" vertical="center" wrapText="1"/>
      <protection/>
    </xf>
    <xf numFmtId="1" fontId="3" fillId="14" borderId="29" xfId="0" applyNumberFormat="1" applyFont="1" applyFill="1" applyBorder="1" applyAlignment="1" applyProtection="1">
      <alignment vertical="center" wrapText="1"/>
      <protection/>
    </xf>
    <xf numFmtId="1" fontId="10" fillId="12" borderId="2" xfId="0" applyNumberFormat="1" applyFont="1" applyFill="1" applyBorder="1" applyAlignment="1" applyProtection="1">
      <alignment horizontal="center" vertical="center" wrapText="1"/>
      <protection locked="0"/>
    </xf>
    <xf numFmtId="1" fontId="7" fillId="4" borderId="9" xfId="0" applyNumberFormat="1" applyFont="1" applyFill="1" applyBorder="1" applyAlignment="1" applyProtection="1">
      <alignment horizontal="center" vertical="center" wrapText="1"/>
      <protection/>
    </xf>
    <xf numFmtId="1" fontId="0" fillId="0" borderId="29" xfId="0" applyNumberFormat="1" applyBorder="1" applyAlignment="1">
      <alignment vertical="center" wrapText="1"/>
    </xf>
    <xf numFmtId="1" fontId="1" fillId="20" borderId="10" xfId="0" applyNumberFormat="1" applyFont="1" applyFill="1" applyBorder="1" applyAlignment="1" applyProtection="1">
      <alignment horizontal="center" vertical="center" wrapText="1"/>
      <protection locked="0"/>
    </xf>
    <xf numFmtId="1" fontId="0" fillId="20" borderId="29" xfId="0" applyNumberFormat="1" applyFill="1" applyBorder="1" applyAlignment="1" applyProtection="1">
      <alignment horizontal="center" vertical="center" wrapText="1"/>
      <protection locked="0"/>
    </xf>
    <xf numFmtId="1" fontId="7" fillId="23" borderId="10" xfId="0" applyNumberFormat="1" applyFont="1" applyFill="1" applyBorder="1" applyAlignment="1" applyProtection="1">
      <alignment horizontal="center" vertical="center" wrapText="1"/>
      <protection/>
    </xf>
    <xf numFmtId="1" fontId="0" fillId="23" borderId="29" xfId="0" applyNumberFormat="1" applyFill="1" applyBorder="1" applyAlignment="1">
      <alignment horizontal="center" vertical="center" wrapText="1"/>
    </xf>
    <xf numFmtId="1" fontId="7" fillId="21" borderId="9" xfId="0" applyNumberFormat="1" applyFont="1" applyFill="1" applyBorder="1" applyAlignment="1" applyProtection="1">
      <alignment horizontal="center" vertical="center" wrapText="1"/>
      <protection/>
    </xf>
    <xf numFmtId="1" fontId="7" fillId="21" borderId="29" xfId="0" applyNumberFormat="1" applyFont="1" applyFill="1" applyBorder="1" applyAlignment="1" applyProtection="1">
      <alignment horizontal="center" vertical="center" wrapText="1"/>
      <protection/>
    </xf>
    <xf numFmtId="1" fontId="7" fillId="11" borderId="2" xfId="0" applyNumberFormat="1" applyFont="1" applyFill="1" applyBorder="1" applyAlignment="1" applyProtection="1">
      <alignment horizontal="center" vertical="center" wrapText="1"/>
      <protection/>
    </xf>
    <xf numFmtId="1" fontId="1" fillId="19" borderId="10" xfId="0" applyNumberFormat="1" applyFont="1" applyFill="1" applyBorder="1" applyAlignment="1" applyProtection="1">
      <alignment horizontal="center" vertical="center" wrapText="1"/>
      <protection locked="0"/>
    </xf>
    <xf numFmtId="1" fontId="0" fillId="19" borderId="29" xfId="0" applyNumberFormat="1" applyFill="1" applyBorder="1" applyAlignment="1" applyProtection="1">
      <alignment horizontal="center" vertical="center" wrapText="1"/>
      <protection locked="0"/>
    </xf>
    <xf numFmtId="1" fontId="7" fillId="22" borderId="2" xfId="0" applyNumberFormat="1" applyFont="1" applyFill="1" applyBorder="1" applyAlignment="1" applyProtection="1">
      <alignment horizontal="center" vertical="center" wrapText="1"/>
      <protection/>
    </xf>
    <xf numFmtId="1" fontId="11" fillId="19" borderId="2" xfId="0" applyNumberFormat="1" applyFont="1" applyFill="1" applyBorder="1" applyAlignment="1" applyProtection="1">
      <alignment horizontal="center" vertical="center" wrapText="1"/>
      <protection/>
    </xf>
    <xf numFmtId="1" fontId="7" fillId="4" borderId="9" xfId="20" applyNumberFormat="1" applyFont="1" applyFill="1" applyBorder="1" applyAlignment="1" applyProtection="1">
      <alignment horizontal="center" vertical="center" wrapText="1"/>
      <protection/>
    </xf>
    <xf numFmtId="1" fontId="3" fillId="4" borderId="29" xfId="0" applyNumberFormat="1" applyFont="1" applyFill="1" applyBorder="1" applyAlignment="1" applyProtection="1">
      <alignment vertical="center" wrapText="1"/>
      <protection/>
    </xf>
    <xf numFmtId="1" fontId="7" fillId="20" borderId="9" xfId="0" applyNumberFormat="1" applyFont="1" applyFill="1" applyBorder="1" applyAlignment="1" applyProtection="1">
      <alignment horizontal="center" vertical="center" wrapText="1" shrinkToFit="1"/>
      <protection/>
    </xf>
    <xf numFmtId="1" fontId="3" fillId="20" borderId="29" xfId="0" applyNumberFormat="1" applyFont="1" applyFill="1" applyBorder="1" applyAlignment="1" applyProtection="1">
      <alignment vertical="center" wrapText="1"/>
      <protection/>
    </xf>
    <xf numFmtId="1" fontId="7" fillId="17" borderId="2" xfId="0" applyNumberFormat="1" applyFont="1" applyFill="1" applyBorder="1" applyAlignment="1" applyProtection="1">
      <alignment horizontal="center" vertical="center" wrapText="1"/>
      <protection/>
    </xf>
    <xf numFmtId="1" fontId="11" fillId="5" borderId="10" xfId="0" applyNumberFormat="1" applyFont="1" applyFill="1" applyBorder="1" applyAlignment="1" applyProtection="1">
      <alignment horizontal="center" vertical="center" wrapText="1"/>
      <protection/>
    </xf>
    <xf numFmtId="1" fontId="11" fillId="5" borderId="29" xfId="0" applyNumberFormat="1" applyFont="1" applyFill="1" applyBorder="1" applyAlignment="1" applyProtection="1">
      <alignment horizontal="center"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Pupil Level School Census2010 Tables v1.0" xfId="21"/>
    <cellStyle name="Normal_Sheet1" xfId="22"/>
    <cellStyle name="Percent" xfId="23"/>
  </cellStyles>
  <dxfs count="3">
    <dxf>
      <fill>
        <patternFill>
          <bgColor rgb="FFFF0000"/>
        </patternFill>
      </fill>
      <border/>
    </dxf>
    <dxf>
      <fill>
        <patternFill>
          <bgColor rgb="FFFFCC99"/>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2.emf" /><Relationship Id="rId5" Type="http://schemas.openxmlformats.org/officeDocument/2006/relationships/image" Target="../media/image10.emf" /><Relationship Id="rId6" Type="http://schemas.openxmlformats.org/officeDocument/2006/relationships/image" Target="../media/image5.emf" /><Relationship Id="rId7" Type="http://schemas.openxmlformats.org/officeDocument/2006/relationships/image" Target="../media/image1.emf" /><Relationship Id="rId8" Type="http://schemas.openxmlformats.org/officeDocument/2006/relationships/image" Target="../media/image6.emf" /><Relationship Id="rId9" Type="http://schemas.openxmlformats.org/officeDocument/2006/relationships/image" Target="../media/image4.emf" /><Relationship Id="rId10"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1104900</xdr:rowOff>
    </xdr:from>
    <xdr:to>
      <xdr:col>0</xdr:col>
      <xdr:colOff>1676400</xdr:colOff>
      <xdr:row>1</xdr:row>
      <xdr:rowOff>1409700</xdr:rowOff>
    </xdr:to>
    <xdr:pic>
      <xdr:nvPicPr>
        <xdr:cNvPr id="1" name="CmdButtonAddRow"/>
        <xdr:cNvPicPr preferRelativeResize="1">
          <a:picLocks noChangeAspect="1"/>
        </xdr:cNvPicPr>
      </xdr:nvPicPr>
      <xdr:blipFill>
        <a:blip r:embed="rId1"/>
        <a:stretch>
          <a:fillRect/>
        </a:stretch>
      </xdr:blipFill>
      <xdr:spPr>
        <a:xfrm>
          <a:off x="314325" y="1743075"/>
          <a:ext cx="1362075" cy="304800"/>
        </a:xfrm>
        <a:prstGeom prst="rect">
          <a:avLst/>
        </a:prstGeom>
        <a:noFill/>
        <a:ln w="9525" cmpd="sng">
          <a:noFill/>
        </a:ln>
      </xdr:spPr>
    </xdr:pic>
    <xdr:clientData/>
  </xdr:twoCellAnchor>
  <xdr:twoCellAnchor>
    <xdr:from>
      <xdr:col>0</xdr:col>
      <xdr:colOff>304800</xdr:colOff>
      <xdr:row>3</xdr:row>
      <xdr:rowOff>66675</xdr:rowOff>
    </xdr:from>
    <xdr:to>
      <xdr:col>0</xdr:col>
      <xdr:colOff>1676400</xdr:colOff>
      <xdr:row>4</xdr:row>
      <xdr:rowOff>209550</xdr:rowOff>
    </xdr:to>
    <xdr:pic>
      <xdr:nvPicPr>
        <xdr:cNvPr id="2" name="CmdButtonAddCol"/>
        <xdr:cNvPicPr preferRelativeResize="1">
          <a:picLocks noChangeAspect="1"/>
        </xdr:cNvPicPr>
      </xdr:nvPicPr>
      <xdr:blipFill>
        <a:blip r:embed="rId2"/>
        <a:stretch>
          <a:fillRect/>
        </a:stretch>
      </xdr:blipFill>
      <xdr:spPr>
        <a:xfrm>
          <a:off x="304800" y="2362200"/>
          <a:ext cx="1371600" cy="304800"/>
        </a:xfrm>
        <a:prstGeom prst="rect">
          <a:avLst/>
        </a:prstGeom>
        <a:noFill/>
        <a:ln w="9525" cmpd="sng">
          <a:noFill/>
        </a:ln>
      </xdr:spPr>
    </xdr:pic>
    <xdr:clientData/>
  </xdr:twoCellAnchor>
  <xdr:twoCellAnchor>
    <xdr:from>
      <xdr:col>0</xdr:col>
      <xdr:colOff>0</xdr:colOff>
      <xdr:row>0</xdr:row>
      <xdr:rowOff>95250</xdr:rowOff>
    </xdr:from>
    <xdr:to>
      <xdr:col>0</xdr:col>
      <xdr:colOff>1800225</xdr:colOff>
      <xdr:row>0</xdr:row>
      <xdr:rowOff>552450</xdr:rowOff>
    </xdr:to>
    <xdr:grpSp>
      <xdr:nvGrpSpPr>
        <xdr:cNvPr id="3" name="Group 20"/>
        <xdr:cNvGrpSpPr>
          <a:grpSpLocks/>
        </xdr:cNvGrpSpPr>
      </xdr:nvGrpSpPr>
      <xdr:grpSpPr>
        <a:xfrm>
          <a:off x="0" y="95250"/>
          <a:ext cx="1800225" cy="457200"/>
          <a:chOff x="36" y="15"/>
          <a:chExt cx="235" cy="109"/>
        </a:xfrm>
        <a:solidFill>
          <a:srgbClr val="FFFFFF"/>
        </a:solidFill>
      </xdr:grpSpPr>
      <xdr:pic macro="[0]!T2HideTest">
        <xdr:nvPicPr>
          <xdr:cNvPr id="4" name="TextBox2"/>
          <xdr:cNvPicPr preferRelativeResize="1">
            <a:picLocks noChangeAspect="1"/>
          </xdr:cNvPicPr>
        </xdr:nvPicPr>
        <xdr:blipFill>
          <a:blip r:embed="rId3"/>
          <a:stretch>
            <a:fillRect/>
          </a:stretch>
        </xdr:blipFill>
        <xdr:spPr>
          <a:xfrm>
            <a:off x="36" y="15"/>
            <a:ext cx="235" cy="109"/>
          </a:xfrm>
          <a:prstGeom prst="rect">
            <a:avLst/>
          </a:prstGeom>
          <a:noFill/>
          <a:ln w="9525" cmpd="sng">
            <a:noFill/>
          </a:ln>
        </xdr:spPr>
      </xdr:pic>
      <xdr:pic macro="[0]!T2HideTest">
        <xdr:nvPicPr>
          <xdr:cNvPr id="5" name="OptBittonT2Hide"/>
          <xdr:cNvPicPr preferRelativeResize="1">
            <a:picLocks noChangeAspect="1"/>
          </xdr:cNvPicPr>
        </xdr:nvPicPr>
        <xdr:blipFill>
          <a:blip r:embed="rId4"/>
          <a:stretch>
            <a:fillRect/>
          </a:stretch>
        </xdr:blipFill>
        <xdr:spPr>
          <a:xfrm>
            <a:off x="56" y="23"/>
            <a:ext cx="184" cy="87"/>
          </a:xfrm>
          <a:prstGeom prst="rect">
            <a:avLst/>
          </a:prstGeom>
          <a:noFill/>
          <a:ln w="9525" cmpd="sng">
            <a:noFill/>
          </a:ln>
        </xdr:spPr>
      </xdr:pic>
    </xdr:grpSp>
    <xdr:clientData/>
  </xdr:twoCellAnchor>
  <xdr:twoCellAnchor>
    <xdr:from>
      <xdr:col>0</xdr:col>
      <xdr:colOff>0</xdr:colOff>
      <xdr:row>0</xdr:row>
      <xdr:rowOff>581025</xdr:rowOff>
    </xdr:from>
    <xdr:to>
      <xdr:col>3</xdr:col>
      <xdr:colOff>285750</xdr:colOff>
      <xdr:row>1</xdr:row>
      <xdr:rowOff>762000</xdr:rowOff>
    </xdr:to>
    <xdr:grpSp>
      <xdr:nvGrpSpPr>
        <xdr:cNvPr id="6" name="Group 19"/>
        <xdr:cNvGrpSpPr>
          <a:grpSpLocks/>
        </xdr:cNvGrpSpPr>
      </xdr:nvGrpSpPr>
      <xdr:grpSpPr>
        <a:xfrm>
          <a:off x="0" y="581025"/>
          <a:ext cx="6553200" cy="819150"/>
          <a:chOff x="547" y="15"/>
          <a:chExt cx="802" cy="111"/>
        </a:xfrm>
        <a:solidFill>
          <a:srgbClr val="FFFFFF"/>
        </a:solidFill>
      </xdr:grpSpPr>
      <xdr:pic>
        <xdr:nvPicPr>
          <xdr:cNvPr id="7" name="TextBox1"/>
          <xdr:cNvPicPr preferRelativeResize="1">
            <a:picLocks noChangeAspect="1"/>
          </xdr:cNvPicPr>
        </xdr:nvPicPr>
        <xdr:blipFill>
          <a:blip r:embed="rId5"/>
          <a:stretch>
            <a:fillRect/>
          </a:stretch>
        </xdr:blipFill>
        <xdr:spPr>
          <a:xfrm>
            <a:off x="547" y="15"/>
            <a:ext cx="802" cy="111"/>
          </a:xfrm>
          <a:prstGeom prst="rect">
            <a:avLst/>
          </a:prstGeom>
          <a:noFill/>
          <a:ln w="9525" cmpd="sng">
            <a:noFill/>
          </a:ln>
        </xdr:spPr>
      </xdr:pic>
      <xdr:pic>
        <xdr:nvPicPr>
          <xdr:cNvPr id="8" name="OptButtNursery"/>
          <xdr:cNvPicPr preferRelativeResize="1">
            <a:picLocks noChangeAspect="1"/>
          </xdr:cNvPicPr>
        </xdr:nvPicPr>
        <xdr:blipFill>
          <a:blip r:embed="rId6"/>
          <a:stretch>
            <a:fillRect/>
          </a:stretch>
        </xdr:blipFill>
        <xdr:spPr>
          <a:xfrm>
            <a:off x="701" y="23"/>
            <a:ext cx="153" cy="88"/>
          </a:xfrm>
          <a:prstGeom prst="rect">
            <a:avLst/>
          </a:prstGeom>
          <a:noFill/>
          <a:ln w="9525" cmpd="sng">
            <a:noFill/>
          </a:ln>
        </xdr:spPr>
      </xdr:pic>
      <xdr:pic>
        <xdr:nvPicPr>
          <xdr:cNvPr id="9" name="OptButtPrimary"/>
          <xdr:cNvPicPr preferRelativeResize="1">
            <a:picLocks noChangeAspect="1"/>
          </xdr:cNvPicPr>
        </xdr:nvPicPr>
        <xdr:blipFill>
          <a:blip r:embed="rId7"/>
          <a:stretch>
            <a:fillRect/>
          </a:stretch>
        </xdr:blipFill>
        <xdr:spPr>
          <a:xfrm>
            <a:off x="852" y="24"/>
            <a:ext cx="153" cy="88"/>
          </a:xfrm>
          <a:prstGeom prst="rect">
            <a:avLst/>
          </a:prstGeom>
          <a:noFill/>
          <a:ln w="9525" cmpd="sng">
            <a:noFill/>
          </a:ln>
        </xdr:spPr>
      </xdr:pic>
      <xdr:pic>
        <xdr:nvPicPr>
          <xdr:cNvPr id="10" name="OptButtSec"/>
          <xdr:cNvPicPr preferRelativeResize="1">
            <a:picLocks noChangeAspect="1"/>
          </xdr:cNvPicPr>
        </xdr:nvPicPr>
        <xdr:blipFill>
          <a:blip r:embed="rId8"/>
          <a:stretch>
            <a:fillRect/>
          </a:stretch>
        </xdr:blipFill>
        <xdr:spPr>
          <a:xfrm>
            <a:off x="1007" y="26"/>
            <a:ext cx="194" cy="87"/>
          </a:xfrm>
          <a:prstGeom prst="rect">
            <a:avLst/>
          </a:prstGeom>
          <a:noFill/>
          <a:ln w="9525" cmpd="sng">
            <a:noFill/>
          </a:ln>
        </xdr:spPr>
      </xdr:pic>
      <xdr:pic>
        <xdr:nvPicPr>
          <xdr:cNvPr id="11" name="OptButtSpe"/>
          <xdr:cNvPicPr preferRelativeResize="1">
            <a:picLocks noChangeAspect="1"/>
          </xdr:cNvPicPr>
        </xdr:nvPicPr>
        <xdr:blipFill>
          <a:blip r:embed="rId9"/>
          <a:stretch>
            <a:fillRect/>
          </a:stretch>
        </xdr:blipFill>
        <xdr:spPr>
          <a:xfrm>
            <a:off x="1190" y="26"/>
            <a:ext cx="152" cy="88"/>
          </a:xfrm>
          <a:prstGeom prst="rect">
            <a:avLst/>
          </a:prstGeom>
          <a:noFill/>
          <a:ln w="9525" cmpd="sng">
            <a:noFill/>
          </a:ln>
        </xdr:spPr>
      </xdr:pic>
      <xdr:pic>
        <xdr:nvPicPr>
          <xdr:cNvPr id="12" name="OptButtAll"/>
          <xdr:cNvPicPr preferRelativeResize="1">
            <a:picLocks noChangeAspect="1"/>
          </xdr:cNvPicPr>
        </xdr:nvPicPr>
        <xdr:blipFill>
          <a:blip r:embed="rId10"/>
          <a:stretch>
            <a:fillRect/>
          </a:stretch>
        </xdr:blipFill>
        <xdr:spPr>
          <a:xfrm>
            <a:off x="570" y="24"/>
            <a:ext cx="116" cy="88"/>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Finance\0%20School%20Funding\Section%20251%20Returns\S251%20Budget%202012-13\01%20Version%201%20-%20Submitted\10%20S251%20Budget%2012-13%20-%20Combining%20&amp;%20Comparis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inance\0%20School%20Funding\Section%20251%20Returns\S251%20Budget%202012-13\01%20Version%201%20-%20Submitted\Current%20ISB%20Prim%20&amp;%20Sec%2012-13%20-%20Do%20Not%20Save%20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Away%20From%20Office\2012-04-20\Current%20Early%20Years%20FORMULA%2011-14%20-%20Do%20Not%20Save%20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Finance\0%20School%20Funding\Section%20251%20Returns\S251%20Budget%202012-13\01%20Version%201%20-%20Submitted\Current%20Early%20Years%20FORMULA%2011-14%20-%20Do%20Not%20Save%20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Finance\0%20School%20Funding\Section%20251%20Returns\S251%20Budget%202012-13\01%20Version%201%20-%20Submitted\Current%20ISB%20Special%2012-13%20-%20Do%20Not%20Save%20A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Away%20From%20Office\2012-04-20\Revenue%20Fun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e Combinations"/>
      <sheetName val="Manual Adj (B4 Recharges)"/>
      <sheetName val="Sub-Total"/>
      <sheetName val="Recharges"/>
      <sheetName val="Outside CYP"/>
      <sheetName val="Manual Adj (After Recharges)"/>
      <sheetName val="Total"/>
      <sheetName val="DSG 2012-13"/>
      <sheetName val="SBS Table Backing"/>
      <sheetName val="Comparison"/>
      <sheetName val="Old&gt;&gt;&gt;&gt;"/>
      <sheetName val="Early Years Annexe"/>
      <sheetName val="Narrative"/>
      <sheetName val="Code Combinations - Old"/>
      <sheetName val="Manual Adj (B4 Recharges) - Old"/>
      <sheetName val="Sub-Total - Old"/>
      <sheetName val="Recharges - Old"/>
      <sheetName val="Outside CYP - Old"/>
      <sheetName val="Childrens Services - Old"/>
      <sheetName val="Manual Adj (After Recharges)Old"/>
      <sheetName val="Total - Old"/>
      <sheetName val="Total +1 Year"/>
      <sheetName val="Comparison After Recharges"/>
      <sheetName val="Comparison Before Recharges"/>
      <sheetName val="07-08"/>
      <sheetName val="09-10"/>
      <sheetName val="10-11"/>
    </sheetNames>
    <sheetDataSet>
      <sheetData sheetId="6">
        <row r="62">
          <cell r="K62">
            <v>678094.9618931288</v>
          </cell>
          <cell r="O62">
            <v>0</v>
          </cell>
        </row>
        <row r="63">
          <cell r="K63">
            <v>505791.6179085522</v>
          </cell>
          <cell r="O63">
            <v>0</v>
          </cell>
        </row>
        <row r="64">
          <cell r="K64">
            <v>0</v>
          </cell>
          <cell r="O64">
            <v>0</v>
          </cell>
        </row>
        <row r="65">
          <cell r="K65">
            <v>93263.80534465116</v>
          </cell>
          <cell r="O65">
            <v>0</v>
          </cell>
        </row>
        <row r="66">
          <cell r="K66">
            <v>120000</v>
          </cell>
          <cell r="O66">
            <v>0</v>
          </cell>
        </row>
        <row r="67">
          <cell r="K67">
            <v>865019.3018010453</v>
          </cell>
          <cell r="O67">
            <v>469265</v>
          </cell>
        </row>
        <row r="68">
          <cell r="K68">
            <v>4054027.3930140496</v>
          </cell>
          <cell r="O68">
            <v>0</v>
          </cell>
        </row>
        <row r="69">
          <cell r="K69">
            <v>4000</v>
          </cell>
          <cell r="O69">
            <v>3540</v>
          </cell>
        </row>
        <row r="70">
          <cell r="K70">
            <v>1108298</v>
          </cell>
          <cell r="O70">
            <v>0</v>
          </cell>
        </row>
        <row r="71">
          <cell r="K71">
            <v>1787197.938037943</v>
          </cell>
          <cell r="O71">
            <v>266370</v>
          </cell>
        </row>
        <row r="72">
          <cell r="K72">
            <v>617814.8666696436</v>
          </cell>
          <cell r="O72">
            <v>50000</v>
          </cell>
        </row>
        <row r="73">
          <cell r="G73">
            <v>196710.34789287532</v>
          </cell>
          <cell r="I73">
            <v>12416.07779967414</v>
          </cell>
          <cell r="O73">
            <v>173386</v>
          </cell>
        </row>
        <row r="74">
          <cell r="K74">
            <v>0</v>
          </cell>
          <cell r="O74">
            <v>0</v>
          </cell>
        </row>
        <row r="79">
          <cell r="K79">
            <v>1207009.7472448123</v>
          </cell>
          <cell r="O79">
            <v>27011</v>
          </cell>
        </row>
        <row r="80">
          <cell r="K80">
            <v>123951</v>
          </cell>
          <cell r="O80">
            <v>0</v>
          </cell>
        </row>
        <row r="81">
          <cell r="K81">
            <v>1349900</v>
          </cell>
          <cell r="O81">
            <v>0</v>
          </cell>
        </row>
        <row r="82">
          <cell r="K82">
            <v>0</v>
          </cell>
          <cell r="O82">
            <v>0</v>
          </cell>
        </row>
        <row r="83">
          <cell r="K83">
            <v>0</v>
          </cell>
          <cell r="O83">
            <v>0</v>
          </cell>
        </row>
        <row r="84">
          <cell r="K84">
            <v>34425</v>
          </cell>
          <cell r="O84">
            <v>0</v>
          </cell>
        </row>
        <row r="85">
          <cell r="K85">
            <v>0</v>
          </cell>
          <cell r="O85">
            <v>0</v>
          </cell>
        </row>
        <row r="90">
          <cell r="K90">
            <v>589596.6592460385</v>
          </cell>
          <cell r="O90">
            <v>0</v>
          </cell>
        </row>
        <row r="91">
          <cell r="K91">
            <v>2952768.6536675077</v>
          </cell>
          <cell r="O91">
            <v>845846</v>
          </cell>
        </row>
        <row r="96">
          <cell r="K96">
            <v>7535188.872032155</v>
          </cell>
          <cell r="O96">
            <v>0</v>
          </cell>
        </row>
        <row r="97">
          <cell r="K97">
            <v>315509</v>
          </cell>
          <cell r="O97">
            <v>0</v>
          </cell>
        </row>
        <row r="103">
          <cell r="K103">
            <v>6626388.807510118</v>
          </cell>
          <cell r="O103">
            <v>0</v>
          </cell>
        </row>
        <row r="104">
          <cell r="K104">
            <v>13099030.832448667</v>
          </cell>
          <cell r="O104">
            <v>209</v>
          </cell>
        </row>
        <row r="105">
          <cell r="K105">
            <v>4536188.907513186</v>
          </cell>
          <cell r="O105">
            <v>360000</v>
          </cell>
        </row>
        <row r="106">
          <cell r="K106">
            <v>523041.6465547246</v>
          </cell>
          <cell r="O106">
            <v>0</v>
          </cell>
        </row>
        <row r="107">
          <cell r="K107">
            <v>420456.79993291374</v>
          </cell>
          <cell r="O107">
            <v>0</v>
          </cell>
        </row>
        <row r="108">
          <cell r="C108">
            <v>0</v>
          </cell>
          <cell r="E108">
            <v>0</v>
          </cell>
          <cell r="G108">
            <v>0</v>
          </cell>
          <cell r="I108">
            <v>0</v>
          </cell>
          <cell r="O108">
            <v>0</v>
          </cell>
        </row>
        <row r="109">
          <cell r="K109">
            <v>1265323.0871692738</v>
          </cell>
          <cell r="O109">
            <v>0</v>
          </cell>
        </row>
        <row r="110">
          <cell r="K110">
            <v>362903.6299735647</v>
          </cell>
          <cell r="O110">
            <v>128579</v>
          </cell>
        </row>
        <row r="116">
          <cell r="K116">
            <v>0</v>
          </cell>
          <cell r="O116">
            <v>0</v>
          </cell>
        </row>
        <row r="117">
          <cell r="K117">
            <v>11760513.764514111</v>
          </cell>
          <cell r="O117">
            <v>646693</v>
          </cell>
        </row>
        <row r="118">
          <cell r="K118">
            <v>202264</v>
          </cell>
          <cell r="O118">
            <v>172264</v>
          </cell>
        </row>
        <row r="123">
          <cell r="K123">
            <v>670037.3614557942</v>
          </cell>
          <cell r="O123">
            <v>0</v>
          </cell>
        </row>
        <row r="124">
          <cell r="K124">
            <v>685814.3628622813</v>
          </cell>
          <cell r="O124">
            <v>0</v>
          </cell>
        </row>
        <row r="125">
          <cell r="K125">
            <v>115345.3461272369</v>
          </cell>
          <cell r="O125">
            <v>56200</v>
          </cell>
        </row>
        <row r="126">
          <cell r="K126">
            <v>116654.02820860023</v>
          </cell>
          <cell r="O126">
            <v>0</v>
          </cell>
        </row>
        <row r="127">
          <cell r="K127">
            <v>2525536.9423653614</v>
          </cell>
          <cell r="O127">
            <v>77520</v>
          </cell>
        </row>
        <row r="128">
          <cell r="K128">
            <v>147051.81126728564</v>
          </cell>
          <cell r="O128">
            <v>0</v>
          </cell>
        </row>
        <row r="133">
          <cell r="K133">
            <v>1904069.4165396197</v>
          </cell>
          <cell r="O133">
            <v>52972</v>
          </cell>
        </row>
        <row r="134">
          <cell r="K134">
            <v>393531.23866300815</v>
          </cell>
          <cell r="O134">
            <v>0</v>
          </cell>
        </row>
        <row r="135">
          <cell r="K135">
            <v>107442.03056908914</v>
          </cell>
          <cell r="O135">
            <v>0</v>
          </cell>
        </row>
        <row r="138">
          <cell r="K138">
            <v>1257312.3890416396</v>
          </cell>
          <cell r="O138">
            <v>75000</v>
          </cell>
        </row>
        <row r="142">
          <cell r="K142">
            <v>3386498.291472455</v>
          </cell>
          <cell r="O142">
            <v>16000</v>
          </cell>
        </row>
        <row r="143">
          <cell r="K143">
            <v>1586116.8154538176</v>
          </cell>
          <cell r="O143">
            <v>0</v>
          </cell>
        </row>
        <row r="144">
          <cell r="K144">
            <v>464858</v>
          </cell>
          <cell r="O144">
            <v>419665</v>
          </cell>
        </row>
        <row r="145">
          <cell r="K145">
            <v>338739.9547068085</v>
          </cell>
          <cell r="O145">
            <v>0</v>
          </cell>
        </row>
        <row r="146">
          <cell r="K146">
            <v>13104.571571418493</v>
          </cell>
          <cell r="O146">
            <v>0</v>
          </cell>
        </row>
        <row r="149">
          <cell r="K149">
            <v>2842671.721526948</v>
          </cell>
          <cell r="O149">
            <v>1027845</v>
          </cell>
        </row>
        <row r="151">
          <cell r="K151">
            <v>0</v>
          </cell>
          <cell r="O151">
            <v>0</v>
          </cell>
        </row>
        <row r="159">
          <cell r="C159">
            <v>0</v>
          </cell>
          <cell r="E159">
            <v>0</v>
          </cell>
          <cell r="G159">
            <v>0</v>
          </cell>
          <cell r="I159">
            <v>0</v>
          </cell>
          <cell r="O159">
            <v>0</v>
          </cell>
        </row>
      </sheetData>
      <sheetData sheetId="7">
        <row r="10">
          <cell r="AL10">
            <v>1227000</v>
          </cell>
        </row>
        <row r="12">
          <cell r="AL12">
            <v>36308.51620330488</v>
          </cell>
          <cell r="AN12">
            <v>259951.91994465404</v>
          </cell>
          <cell r="AP12">
            <v>168288.6463511132</v>
          </cell>
          <cell r="AR12">
            <v>35450.91750092788</v>
          </cell>
        </row>
        <row r="13">
          <cell r="AL13">
            <v>276603.26006334694</v>
          </cell>
          <cell r="AN13">
            <v>1633690.3245831053</v>
          </cell>
          <cell r="AP13">
            <v>815465.9777930841</v>
          </cell>
          <cell r="AR13">
            <v>25240.43756046399</v>
          </cell>
        </row>
        <row r="14">
          <cell r="AL14">
            <v>534000</v>
          </cell>
        </row>
        <row r="15">
          <cell r="AL15">
            <v>224649.90095757024</v>
          </cell>
          <cell r="AN15">
            <v>1561852.3653604933</v>
          </cell>
          <cell r="AP15">
            <v>2568497.7336819367</v>
          </cell>
          <cell r="AR15">
            <v>0</v>
          </cell>
        </row>
        <row r="16">
          <cell r="AL16">
            <v>190232.10048243654</v>
          </cell>
          <cell r="AN16">
            <v>417371.1446984564</v>
          </cell>
          <cell r="AP16">
            <v>177021.46584478024</v>
          </cell>
          <cell r="AR16">
            <v>120375.28897432679</v>
          </cell>
        </row>
        <row r="17">
          <cell r="AL17">
            <v>0</v>
          </cell>
          <cell r="AN17">
            <v>61610.32185942522</v>
          </cell>
          <cell r="AP17">
            <v>34389.67814057478</v>
          </cell>
          <cell r="AR17">
            <v>0</v>
          </cell>
        </row>
        <row r="18">
          <cell r="AL18">
            <v>0</v>
          </cell>
          <cell r="AN18">
            <v>0</v>
          </cell>
          <cell r="AP18">
            <v>0</v>
          </cell>
          <cell r="AR18">
            <v>5456000</v>
          </cell>
        </row>
        <row r="21">
          <cell r="AL21">
            <v>0</v>
          </cell>
          <cell r="AN21">
            <v>770982.3049979297</v>
          </cell>
          <cell r="AP21">
            <v>348356.9067020894</v>
          </cell>
          <cell r="AR21">
            <v>1299660.7882999808</v>
          </cell>
        </row>
        <row r="25">
          <cell r="AL25">
            <v>0</v>
          </cell>
          <cell r="AN25">
            <v>0</v>
          </cell>
          <cell r="AP25">
            <v>3819000</v>
          </cell>
          <cell r="AR25">
            <v>0</v>
          </cell>
        </row>
        <row r="26">
          <cell r="AL26">
            <v>0</v>
          </cell>
          <cell r="AN26">
            <v>422572.0371754601</v>
          </cell>
          <cell r="AP26">
            <v>291427.96282454</v>
          </cell>
          <cell r="AR26">
            <v>0</v>
          </cell>
        </row>
        <row r="27">
          <cell r="AL27">
            <v>7006.904763578963</v>
          </cell>
          <cell r="AN27">
            <v>847663.1172332433</v>
          </cell>
          <cell r="AP27">
            <v>367411.83168400725</v>
          </cell>
          <cell r="AR27">
            <v>142918.14631917048</v>
          </cell>
        </row>
        <row r="28">
          <cell r="AP28">
            <v>297374.03079507017</v>
          </cell>
          <cell r="AR28">
            <v>14625.969204929883</v>
          </cell>
        </row>
        <row r="30">
          <cell r="AL30">
            <v>0</v>
          </cell>
          <cell r="AN30">
            <v>133773.72038133335</v>
          </cell>
          <cell r="AP30">
            <v>56226.279618666675</v>
          </cell>
          <cell r="AR30">
            <v>0</v>
          </cell>
        </row>
        <row r="33">
          <cell r="AL33">
            <v>0</v>
          </cell>
          <cell r="AN33">
            <v>46463.67041198502</v>
          </cell>
          <cell r="AP33">
            <v>19536.32958801498</v>
          </cell>
          <cell r="AR33">
            <v>0</v>
          </cell>
        </row>
        <row r="38">
          <cell r="AL38">
            <v>0</v>
          </cell>
          <cell r="AN38">
            <v>425259.6163713532</v>
          </cell>
          <cell r="AP38">
            <v>178740.38362864678</v>
          </cell>
          <cell r="AR38">
            <v>0</v>
          </cell>
        </row>
        <row r="39">
          <cell r="AL39">
            <v>776.9530265258676</v>
          </cell>
          <cell r="AN39">
            <v>94715.79227472619</v>
          </cell>
          <cell r="AP39">
            <v>39815.94353099353</v>
          </cell>
          <cell r="AR39">
            <v>2691.3111677544043</v>
          </cell>
        </row>
        <row r="40">
          <cell r="AL40">
            <v>748.1726556347743</v>
          </cell>
          <cell r="AN40">
            <v>91197.15235533194</v>
          </cell>
          <cell r="AP40">
            <v>94463.54031784958</v>
          </cell>
          <cell r="AR40">
            <v>2591.1346711837177</v>
          </cell>
        </row>
        <row r="41">
          <cell r="AL41">
            <v>438.3651756091981</v>
          </cell>
          <cell r="AN41">
            <v>52320.50108683218</v>
          </cell>
          <cell r="AP41">
            <v>23891.459787209704</v>
          </cell>
          <cell r="AR41">
            <v>1349.6739503489302</v>
          </cell>
        </row>
        <row r="42">
          <cell r="AL42">
            <v>4670.320594550272</v>
          </cell>
          <cell r="AN42">
            <v>557415.5145201272</v>
          </cell>
          <cell r="AP42">
            <v>254542.8115061403</v>
          </cell>
          <cell r="AR42">
            <v>14371.353379182208</v>
          </cell>
        </row>
        <row r="43">
          <cell r="AL43">
            <v>903.0056856419873</v>
          </cell>
          <cell r="AN43">
            <v>112596.81839729464</v>
          </cell>
          <cell r="AP43">
            <v>47302.27500032647</v>
          </cell>
          <cell r="AR43">
            <v>3197.9009167369013</v>
          </cell>
        </row>
        <row r="44">
          <cell r="AL44">
            <v>840</v>
          </cell>
          <cell r="AN44">
            <v>102960.00000000001</v>
          </cell>
          <cell r="AP44">
            <v>43275</v>
          </cell>
          <cell r="AR44">
            <v>2925</v>
          </cell>
        </row>
        <row r="48">
          <cell r="AL48">
            <v>22881.6</v>
          </cell>
          <cell r="AN48">
            <v>2804630.4</v>
          </cell>
          <cell r="AP48">
            <v>1178811</v>
          </cell>
          <cell r="AR48">
            <v>79677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ISB Yr -1"/>
      <sheetName val="Funding Total 11-12"/>
      <sheetName val="Total &quot;ISB&quot; 11-12"/>
      <sheetName val="Total ISB 12-13"/>
      <sheetName val="S251- Nursery Abatement"/>
      <sheetName val="S251 Look Ups"/>
      <sheetName val="S251 Template"/>
      <sheetName val="Total ISB 13-14"/>
      <sheetName val="Total ISB 14-15"/>
      <sheetName val="Total ISB 15-16"/>
      <sheetName val="Changes 11-12"/>
      <sheetName val="Changes 12-13"/>
      <sheetName val="Changes 13-14"/>
      <sheetName val="Changes Year 4"/>
      <sheetName val="Changes Year 5"/>
      <sheetName val="S Funds 11-12 - Summary"/>
      <sheetName val="SFunds 11-12 LPAG,SSG,SSGP,SDG"/>
      <sheetName val="SFunds 11-12 Other"/>
      <sheetName val="S Funds Primary Strategy"/>
      <sheetName val="S Funds Secondary Strategy"/>
      <sheetName val="Data Requirements"/>
      <sheetName val="Formula Data - 11-12"/>
      <sheetName val="Pupil No's Jan 11"/>
      <sheetName val="Year 2 Intake Calculation"/>
      <sheetName val="Data 12-13 - Auto Estimates"/>
      <sheetName val="Data 12-13 - Actuals"/>
      <sheetName val="Pupil No's Jan 12"/>
      <sheetName val="Data 13-14 - Auto Estimates"/>
      <sheetName val="Data 13-14 - Actuals"/>
      <sheetName val="Pupil No's Jan 13"/>
      <sheetName val="Formula Estimates - Year 4"/>
      <sheetName val="Pupil No's Jan Yr 4"/>
      <sheetName val="Formula Estimates - Year 5"/>
      <sheetName val="Pupil No's Jan Yr 5"/>
      <sheetName val="AEN Averages"/>
      <sheetName val="Drop Off Rates"/>
      <sheetName val="Academy Data Requirements"/>
      <sheetName val="Unit Rates"/>
      <sheetName val="AWPU Weights"/>
      <sheetName val="Primary Pupil AWPU Numbers"/>
      <sheetName val="Primary AWPU Calc"/>
      <sheetName val="Secondary Pupil AWPU Numbers"/>
      <sheetName val="Secondary AWPU Calc"/>
      <sheetName val="Total AWPU Calc - 11-12"/>
      <sheetName val="Total AWPU Calc - 12-13"/>
      <sheetName val="Total AWPU Calc - 13-14"/>
      <sheetName val="Total AWPU Calc - Year 4"/>
      <sheetName val="Total AWPU Calc - Year 5"/>
      <sheetName val="Upper Pay Scale"/>
      <sheetName val="AST's"/>
      <sheetName val="NQT Induction"/>
      <sheetName val="Curric Protection Primary"/>
      <sheetName val="Curric Protection Secondary"/>
      <sheetName val="Irregular Admissions"/>
      <sheetName val="Overhead Protection - 11-12"/>
      <sheetName val="Overhead Protection - 12-13"/>
      <sheetName val="Overhead Protection- 13-14"/>
      <sheetName val="Overhead Bands"/>
      <sheetName val="Overhead Protection- Yr 4"/>
      <sheetName val="Overhead Protection- Yr 5"/>
      <sheetName val="PO Entitle. &amp; Sal Safe"/>
      <sheetName val="Early Years"/>
      <sheetName val="AEN Total - 11-12"/>
      <sheetName val="AEN Pupil - 11-12"/>
      <sheetName val="AEN %age - 11-12"/>
      <sheetName val="AEN Total - 12-13"/>
      <sheetName val="AEN Pupil - 12-13"/>
      <sheetName val="AEN %age - 12-13"/>
      <sheetName val="AEN Total - 13-14"/>
      <sheetName val="AEN Pupil - 13-14"/>
      <sheetName val="AEN %age - 13-14"/>
      <sheetName val="Personalised"/>
      <sheetName val="SEN Matrix"/>
      <sheetName val="SEN Units"/>
      <sheetName val="Site Costs 11-12"/>
      <sheetName val="Site Costs 12-13"/>
      <sheetName val="Site Costs 13-14"/>
      <sheetName val="Site Costs Yr 4"/>
      <sheetName val="Site Costs Yr 5"/>
      <sheetName val="Insurance 11-12"/>
      <sheetName val="Insurance 12-13"/>
      <sheetName val="Insurance 13-14"/>
      <sheetName val="Catering &amp; Client 11-12"/>
      <sheetName val="Catering &amp; Client 12-13"/>
      <sheetName val="Catering &amp; Client 13-14"/>
      <sheetName val="Expanding Schools - Resources"/>
      <sheetName val="Expanding Schools - AWPU"/>
      <sheetName val="Expanding Schools - Bulge Class"/>
      <sheetName val="Residual Standards Funds 12-13"/>
      <sheetName val="Residual Standards Funds 13-14"/>
      <sheetName val="VA Admissions"/>
      <sheetName val="6th Form Non-AWPU Reduction"/>
      <sheetName val="YPLA"/>
      <sheetName val="MFG 11-12"/>
      <sheetName val="MFG 12-13"/>
      <sheetName val="MFG 12-13 Fixed"/>
      <sheetName val="MFG 12-13 Changes"/>
      <sheetName val="MFG 13-14"/>
      <sheetName val="MFG 13-14 Fixed"/>
      <sheetName val="MFG 13-14 Changes"/>
      <sheetName val="MFG Yr 4"/>
      <sheetName val="MFG Yr 5"/>
      <sheetName val="Collaborative 11-12"/>
      <sheetName val="Collaborative 12-13"/>
      <sheetName val="Collaborative Pivot"/>
      <sheetName val="Analysis&gt;&gt;"/>
      <sheetName val="07-08"/>
      <sheetName val="Total ISB 10-11 - No EY SFund"/>
      <sheetName val="Total ISB 10-11 - With EY SFund"/>
      <sheetName val="S52 Table 3 Year 2"/>
      <sheetName val="Forum App 1 Yr 2"/>
      <sheetName val="Forum App 2a Year 2"/>
      <sheetName val="Forum App 2b Year 2"/>
      <sheetName val="Yr -1 To Yr 1"/>
      <sheetName val="Year 1-2 Changes £"/>
      <sheetName val="Year 1-2 Changes %"/>
      <sheetName val="Yr 2 Per Pupil For Allocations"/>
      <sheetName val="Forum App 1 Yr 3"/>
      <sheetName val="Forum App 2a Year 3"/>
      <sheetName val="Forum App 2b Year 3"/>
      <sheetName val="Year 2-3 Changes £"/>
      <sheetName val="Year 2-3 Changes %"/>
      <sheetName val="Yr 3 Per Pupil By Allocation"/>
      <sheetName val="Soc Dep Template 10-11"/>
      <sheetName val="Year On Year Comparison"/>
      <sheetName val="Fixed Data Items"/>
      <sheetName val="Notification&gt;&gt;"/>
      <sheetName val="Versions"/>
      <sheetName val="Letter - Schools - Indicative"/>
      <sheetName val="Letter - Crossways - Indicative"/>
      <sheetName val="Letter - Schools - Draft"/>
      <sheetName val="Letter - Crossways - Draft"/>
      <sheetName val="Letter - Schools - Final"/>
      <sheetName val="Letter - Crossways - Final "/>
      <sheetName val="Guidance - Draft ISB Shares"/>
      <sheetName val="Actioned &amp; Outstanding Work"/>
      <sheetName val="Sheet1"/>
      <sheetName val="School Notes Look-Up"/>
      <sheetName val="Funding Totals"/>
      <sheetName val="ISB Share"/>
      <sheetName val="ISB Share Crossways"/>
      <sheetName val="AEN"/>
      <sheetName val="Site Costs"/>
      <sheetName val="Pupil Numbers - All Through"/>
      <sheetName val="Pupil Numbers - Primary"/>
      <sheetName val="Pupil Numbers - Secondary"/>
      <sheetName val="Pupil Numbers - 6th Form"/>
      <sheetName val="Grants"/>
      <sheetName val="Collab"/>
      <sheetName val="Notes On Allocations"/>
      <sheetName val="Explanation Of Allocations"/>
      <sheetName val="AWPU Amounts"/>
      <sheetName val="YPLA Grant Estimate"/>
      <sheetName val="Procedure NEW"/>
      <sheetName val="Progress"/>
      <sheetName val="FAQ's"/>
      <sheetName val="Can This Be Deleted Notif Data"/>
      <sheetName val="Discard&gt;&gt;&gt;"/>
      <sheetName val="S Funds 12-13 - Summary"/>
      <sheetName val="S Funds 13-14 - Summary"/>
      <sheetName val="Funding Total 12-13"/>
      <sheetName val="Funding Total 13-14"/>
      <sheetName val="S Funds 12-13 - Summary Calc"/>
      <sheetName val="S Funds 13-14 - Summary Calc"/>
      <sheetName val="Old ISB Share Crossways"/>
      <sheetName val="Pre User Pupil No's 11-12"/>
      <sheetName val="Pre User Pupil No's 12-13"/>
      <sheetName val="Pre User Pupil No's 13-14"/>
      <sheetName val="Pre User Pupil No's Year 4"/>
      <sheetName val="Pre User Pupil No's Year 5"/>
      <sheetName val="Former Grant Treatment"/>
      <sheetName val="S52 Table 3 Year 1"/>
    </sheetNames>
    <sheetDataSet>
      <sheetData sheetId="6">
        <row r="8">
          <cell r="AN8">
            <v>0</v>
          </cell>
          <cell r="AP8">
            <v>0</v>
          </cell>
          <cell r="AQ8">
            <v>0</v>
          </cell>
          <cell r="AR8">
            <v>0</v>
          </cell>
          <cell r="BC8">
            <v>0.75</v>
          </cell>
          <cell r="BD8">
            <v>0</v>
          </cell>
          <cell r="BE8">
            <v>0</v>
          </cell>
          <cell r="BF8">
            <v>0</v>
          </cell>
          <cell r="BH8">
            <v>1</v>
          </cell>
          <cell r="BI8">
            <v>1</v>
          </cell>
          <cell r="BJ8">
            <v>0.97</v>
          </cell>
          <cell r="BK8">
            <v>0.97</v>
          </cell>
          <cell r="BL8">
            <v>0</v>
          </cell>
          <cell r="BN8">
            <v>0</v>
          </cell>
          <cell r="BO8">
            <v>0</v>
          </cell>
          <cell r="BP8">
            <v>0</v>
          </cell>
          <cell r="BQ8">
            <v>0</v>
          </cell>
          <cell r="BT8">
            <v>0</v>
          </cell>
          <cell r="BU8">
            <v>0</v>
          </cell>
          <cell r="BV8">
            <v>0</v>
          </cell>
          <cell r="BW8">
            <v>0</v>
          </cell>
          <cell r="BX8">
            <v>0</v>
          </cell>
          <cell r="BY8">
            <v>0</v>
          </cell>
          <cell r="BZ8">
            <v>0</v>
          </cell>
          <cell r="CA8">
            <v>0</v>
          </cell>
          <cell r="CC8">
            <v>0</v>
          </cell>
          <cell r="CD8">
            <v>0</v>
          </cell>
          <cell r="CE8">
            <v>0</v>
          </cell>
          <cell r="CI8">
            <v>0</v>
          </cell>
          <cell r="CJ8">
            <v>0</v>
          </cell>
          <cell r="CK8">
            <v>0</v>
          </cell>
          <cell r="CL8">
            <v>0</v>
          </cell>
          <cell r="CM8">
            <v>0</v>
          </cell>
          <cell r="CN8">
            <v>0</v>
          </cell>
          <cell r="CO8">
            <v>0</v>
          </cell>
          <cell r="CP8">
            <v>0</v>
          </cell>
          <cell r="CU8">
            <v>0</v>
          </cell>
          <cell r="CV8">
            <v>0</v>
          </cell>
          <cell r="CW8">
            <v>0</v>
          </cell>
        </row>
        <row r="10">
          <cell r="J10">
            <v>3927.5306460000006</v>
          </cell>
          <cell r="K10">
            <v>3189.970986</v>
          </cell>
          <cell r="L10">
            <v>3197.607936</v>
          </cell>
          <cell r="M10">
            <v>3153.313626</v>
          </cell>
          <cell r="N10">
            <v>3153.313626</v>
          </cell>
          <cell r="O10">
            <v>3153.313626</v>
          </cell>
          <cell r="P10">
            <v>3160.9505759999997</v>
          </cell>
          <cell r="Q10">
            <v>4199.168472</v>
          </cell>
          <cell r="T10">
            <v>4199.168472</v>
          </cell>
          <cell r="U10">
            <v>4199.168472</v>
          </cell>
          <cell r="V10">
            <v>4199.168472</v>
          </cell>
          <cell r="W10">
            <v>4297.091142</v>
          </cell>
          <cell r="X10">
            <v>4297.091142</v>
          </cell>
        </row>
        <row r="12">
          <cell r="AI12">
            <v>525.71</v>
          </cell>
          <cell r="AJ12">
            <v>130.44</v>
          </cell>
          <cell r="AK12">
            <v>4.65</v>
          </cell>
          <cell r="AP12">
            <v>789.530902029</v>
          </cell>
          <cell r="AQ12">
            <v>312.96914335953005</v>
          </cell>
          <cell r="AR12">
            <v>135.11513055096</v>
          </cell>
          <cell r="BC12">
            <v>2332.0699875</v>
          </cell>
          <cell r="BD12">
            <v>430.16049</v>
          </cell>
          <cell r="BE12">
            <v>86.032098</v>
          </cell>
          <cell r="BF12">
            <v>645.240735</v>
          </cell>
          <cell r="BG12">
            <v>1527.7882499999996</v>
          </cell>
          <cell r="BJ12">
            <v>21507.26</v>
          </cell>
          <cell r="BK12">
            <v>1506.57</v>
          </cell>
          <cell r="BL12">
            <v>300.51395</v>
          </cell>
          <cell r="BN12">
            <v>0.0013955224577875162</v>
          </cell>
          <cell r="BP12">
            <v>19.72</v>
          </cell>
          <cell r="BQ12">
            <v>11.42</v>
          </cell>
          <cell r="BT12">
            <v>2111</v>
          </cell>
          <cell r="BU12">
            <v>25550</v>
          </cell>
          <cell r="BV12">
            <v>10147</v>
          </cell>
          <cell r="BW12">
            <v>35116</v>
          </cell>
          <cell r="BX12">
            <v>5629</v>
          </cell>
          <cell r="CC12">
            <v>1107.5733333333333</v>
          </cell>
          <cell r="CD12">
            <v>621.47802</v>
          </cell>
          <cell r="CE12">
            <v>6847.619047619048</v>
          </cell>
          <cell r="CI12">
            <v>1487.8</v>
          </cell>
          <cell r="CJ12">
            <v>1487.74</v>
          </cell>
          <cell r="CK12">
            <v>9000</v>
          </cell>
          <cell r="CM12">
            <v>285.8</v>
          </cell>
          <cell r="CP12">
            <v>1833.3333333333333</v>
          </cell>
        </row>
        <row r="13">
          <cell r="AF13">
            <v>294.21</v>
          </cell>
          <cell r="AG13">
            <v>357.71</v>
          </cell>
          <cell r="AI13">
            <v>570.12</v>
          </cell>
          <cell r="AJ13">
            <v>8.01</v>
          </cell>
          <cell r="AK13">
            <v>4.91</v>
          </cell>
          <cell r="AP13">
            <v>1124.3557728</v>
          </cell>
          <cell r="AQ13">
            <v>566.8580494500001</v>
          </cell>
          <cell r="BC13">
            <v>2332.0699875</v>
          </cell>
          <cell r="BD13">
            <v>523.6368600000001</v>
          </cell>
          <cell r="BF13">
            <v>634.455</v>
          </cell>
          <cell r="BG13">
            <v>2475.25</v>
          </cell>
          <cell r="BH13">
            <v>2423.62</v>
          </cell>
          <cell r="BI13">
            <v>111.34</v>
          </cell>
          <cell r="BJ13">
            <v>43014.51</v>
          </cell>
          <cell r="BK13">
            <v>2758.29</v>
          </cell>
          <cell r="BL13">
            <v>300.51395</v>
          </cell>
          <cell r="BN13">
            <v>0.0013955224577875162</v>
          </cell>
          <cell r="BP13">
            <v>19.72</v>
          </cell>
          <cell r="BQ13">
            <v>11.42</v>
          </cell>
          <cell r="BT13">
            <v>2111</v>
          </cell>
          <cell r="BU13">
            <v>25550</v>
          </cell>
          <cell r="BV13">
            <v>10147</v>
          </cell>
          <cell r="BW13">
            <v>35116</v>
          </cell>
          <cell r="BY13">
            <v>34789.735989074994</v>
          </cell>
          <cell r="BZ13">
            <v>7820.25</v>
          </cell>
          <cell r="CC13">
            <v>1107.5733333333333</v>
          </cell>
          <cell r="CD13">
            <v>471.45437999999996</v>
          </cell>
          <cell r="CE13">
            <v>6847.619047619048</v>
          </cell>
          <cell r="CI13">
            <v>1542.7</v>
          </cell>
          <cell r="CK13">
            <v>9000</v>
          </cell>
          <cell r="CM13">
            <v>285.8</v>
          </cell>
        </row>
        <row r="17">
          <cell r="D17">
            <v>2000</v>
          </cell>
          <cell r="F17" t="str">
            <v/>
          </cell>
          <cell r="J17">
            <v>88</v>
          </cell>
          <cell r="K17">
            <v>90</v>
          </cell>
          <cell r="L17">
            <v>82</v>
          </cell>
          <cell r="M17">
            <v>57</v>
          </cell>
          <cell r="N17">
            <v>59</v>
          </cell>
          <cell r="O17">
            <v>52</v>
          </cell>
          <cell r="P17">
            <v>46</v>
          </cell>
          <cell r="R17">
            <v>1570084.352004</v>
          </cell>
          <cell r="S17">
            <v>474</v>
          </cell>
          <cell r="AH17">
            <v>7638.863631217145</v>
          </cell>
          <cell r="AI17">
            <v>87793.57</v>
          </cell>
          <cell r="AJ17">
            <v>40045.08</v>
          </cell>
          <cell r="AK17">
            <v>2204</v>
          </cell>
          <cell r="AL17">
            <v>137681.51363121715</v>
          </cell>
          <cell r="AP17">
            <v>7105.778118261001</v>
          </cell>
          <cell r="AQ17">
            <v>11423.373732622846</v>
          </cell>
          <cell r="AR17">
            <v>10403.865052423922</v>
          </cell>
          <cell r="AS17">
            <v>28933.01690330777</v>
          </cell>
          <cell r="AT17">
            <v>12859</v>
          </cell>
          <cell r="AV17">
            <v>12859</v>
          </cell>
          <cell r="AW17">
            <v>0</v>
          </cell>
          <cell r="AY17">
            <v>0</v>
          </cell>
          <cell r="BB17">
            <v>0</v>
          </cell>
          <cell r="BC17">
            <v>102611.07944999999</v>
          </cell>
          <cell r="BD17">
            <v>14338.682999999999</v>
          </cell>
          <cell r="BE17">
            <v>3125.832894</v>
          </cell>
          <cell r="BF17">
            <v>860.32098</v>
          </cell>
          <cell r="BG17">
            <v>203705.1</v>
          </cell>
          <cell r="BJ17">
            <v>21507.26</v>
          </cell>
          <cell r="BK17">
            <v>3039</v>
          </cell>
          <cell r="BL17">
            <v>0</v>
          </cell>
          <cell r="BM17">
            <v>349187.27632400003</v>
          </cell>
          <cell r="BN17">
            <v>6338.82326931401</v>
          </cell>
          <cell r="BO17">
            <v>24993.06</v>
          </cell>
          <cell r="BP17">
            <v>58745.88</v>
          </cell>
          <cell r="BQ17">
            <v>40824.21599999999</v>
          </cell>
          <cell r="BS17">
            <v>130901.979269314</v>
          </cell>
          <cell r="BT17">
            <v>0</v>
          </cell>
          <cell r="BX17">
            <v>0</v>
          </cell>
          <cell r="CA17">
            <v>0</v>
          </cell>
          <cell r="CB17">
            <v>0</v>
          </cell>
          <cell r="CC17">
            <v>8860.586666666666</v>
          </cell>
          <cell r="CD17">
            <v>23543.349999999977</v>
          </cell>
          <cell r="CE17">
            <v>28760</v>
          </cell>
          <cell r="CH17">
            <v>61163.93666666665</v>
          </cell>
          <cell r="CI17">
            <v>0</v>
          </cell>
          <cell r="CJ17">
            <v>0</v>
          </cell>
          <cell r="CK17">
            <v>0</v>
          </cell>
          <cell r="CL17">
            <v>0</v>
          </cell>
          <cell r="CM17">
            <v>8574</v>
          </cell>
          <cell r="CN17">
            <v>0</v>
          </cell>
          <cell r="CO17">
            <v>0</v>
          </cell>
          <cell r="CP17">
            <v>55000</v>
          </cell>
          <cell r="CQ17">
            <v>63574</v>
          </cell>
          <cell r="CT17">
            <v>0</v>
          </cell>
          <cell r="CU17">
            <v>0</v>
          </cell>
          <cell r="CV17">
            <v>-24063.649933199733</v>
          </cell>
          <cell r="CX17">
            <v>-24063.649933199733</v>
          </cell>
          <cell r="CY17">
            <v>0</v>
          </cell>
          <cell r="CZ17">
            <v>0</v>
          </cell>
          <cell r="DA17">
            <v>2330321.424865306</v>
          </cell>
          <cell r="DC17">
            <v>0</v>
          </cell>
          <cell r="DD17">
            <v>0</v>
          </cell>
        </row>
        <row r="18">
          <cell r="D18">
            <v>3301</v>
          </cell>
          <cell r="F18" t="str">
            <v/>
          </cell>
          <cell r="J18">
            <v>30</v>
          </cell>
          <cell r="K18">
            <v>30</v>
          </cell>
          <cell r="L18">
            <v>30</v>
          </cell>
          <cell r="M18">
            <v>30</v>
          </cell>
          <cell r="N18">
            <v>29</v>
          </cell>
          <cell r="O18">
            <v>29</v>
          </cell>
          <cell r="P18">
            <v>27</v>
          </cell>
          <cell r="R18">
            <v>672290.55168</v>
          </cell>
          <cell r="S18">
            <v>205</v>
          </cell>
          <cell r="AH18">
            <v>3303.727941771128</v>
          </cell>
          <cell r="AI18">
            <v>3154.26</v>
          </cell>
          <cell r="AJ18">
            <v>25957.56</v>
          </cell>
          <cell r="AK18">
            <v>953</v>
          </cell>
          <cell r="AL18">
            <v>33368.54794177113</v>
          </cell>
          <cell r="AP18">
            <v>394.7654510145</v>
          </cell>
          <cell r="AQ18">
            <v>156.48457167976503</v>
          </cell>
          <cell r="AR18">
            <v>1080.92104440768</v>
          </cell>
          <cell r="AS18">
            <v>1632.171067101945</v>
          </cell>
          <cell r="AT18">
            <v>44486</v>
          </cell>
          <cell r="AV18">
            <v>44486</v>
          </cell>
          <cell r="AW18">
            <v>0</v>
          </cell>
          <cell r="AY18">
            <v>0</v>
          </cell>
          <cell r="BB18">
            <v>0</v>
          </cell>
          <cell r="BC18">
            <v>4664.139975</v>
          </cell>
          <cell r="BD18">
            <v>2580.96294</v>
          </cell>
          <cell r="BE18">
            <v>1061.062542</v>
          </cell>
          <cell r="BF18">
            <v>3011.1234299999996</v>
          </cell>
          <cell r="BG18">
            <v>8148.203999999998</v>
          </cell>
          <cell r="BJ18">
            <v>0</v>
          </cell>
          <cell r="BK18">
            <v>0</v>
          </cell>
          <cell r="BL18">
            <v>40507.695795898064</v>
          </cell>
          <cell r="BM18">
            <v>59973.188682898064</v>
          </cell>
          <cell r="BN18">
            <v>2846.9132493286634</v>
          </cell>
          <cell r="BO18">
            <v>1696.26</v>
          </cell>
          <cell r="BP18">
            <v>17195.84</v>
          </cell>
          <cell r="BQ18">
            <v>11949.887999999999</v>
          </cell>
          <cell r="BS18">
            <v>33688.901249328665</v>
          </cell>
          <cell r="BT18">
            <v>0</v>
          </cell>
          <cell r="BX18">
            <v>0</v>
          </cell>
          <cell r="CA18">
            <v>0</v>
          </cell>
          <cell r="CB18">
            <v>0</v>
          </cell>
          <cell r="CC18">
            <v>664.5439999999999</v>
          </cell>
          <cell r="CD18">
            <v>70835.9</v>
          </cell>
          <cell r="CE18">
            <v>35546</v>
          </cell>
          <cell r="CH18">
            <v>107046.44399999999</v>
          </cell>
          <cell r="CI18">
            <v>7439.000000000014</v>
          </cell>
          <cell r="CJ18">
            <v>0</v>
          </cell>
          <cell r="CK18">
            <v>0</v>
          </cell>
          <cell r="CL18">
            <v>0</v>
          </cell>
          <cell r="CM18">
            <v>0</v>
          </cell>
          <cell r="CN18">
            <v>0</v>
          </cell>
          <cell r="CO18">
            <v>0</v>
          </cell>
          <cell r="CP18">
            <v>0</v>
          </cell>
          <cell r="CQ18">
            <v>7439.000000000014</v>
          </cell>
          <cell r="CT18">
            <v>0</v>
          </cell>
          <cell r="CU18">
            <v>0</v>
          </cell>
          <cell r="CV18">
            <v>0</v>
          </cell>
          <cell r="CX18">
            <v>0</v>
          </cell>
          <cell r="CY18">
            <v>160</v>
          </cell>
          <cell r="CZ18">
            <v>0</v>
          </cell>
          <cell r="DA18">
            <v>960084.8046210998</v>
          </cell>
          <cell r="DC18">
            <v>0</v>
          </cell>
          <cell r="DD18">
            <v>0</v>
          </cell>
        </row>
        <row r="19">
          <cell r="D19">
            <v>2878</v>
          </cell>
          <cell r="F19" t="str">
            <v/>
          </cell>
          <cell r="J19">
            <v>28</v>
          </cell>
          <cell r="K19">
            <v>56</v>
          </cell>
          <cell r="L19">
            <v>30</v>
          </cell>
          <cell r="M19">
            <v>30</v>
          </cell>
          <cell r="N19">
            <v>27</v>
          </cell>
          <cell r="O19">
            <v>28</v>
          </cell>
          <cell r="P19">
            <v>29</v>
          </cell>
          <cell r="R19">
            <v>744236.696298</v>
          </cell>
          <cell r="S19">
            <v>228</v>
          </cell>
          <cell r="AH19">
            <v>3674.390101091791</v>
          </cell>
          <cell r="AI19">
            <v>21028.4</v>
          </cell>
          <cell r="AJ19">
            <v>24522.72</v>
          </cell>
          <cell r="AK19">
            <v>1060</v>
          </cell>
          <cell r="AL19">
            <v>50285.51010109179</v>
          </cell>
          <cell r="AP19">
            <v>7895.30902029</v>
          </cell>
          <cell r="AQ19">
            <v>4381.56800703342</v>
          </cell>
          <cell r="AR19">
            <v>5742.393048415801</v>
          </cell>
          <cell r="AS19">
            <v>18019.270075739223</v>
          </cell>
          <cell r="AT19">
            <v>40533</v>
          </cell>
          <cell r="AV19">
            <v>40533</v>
          </cell>
          <cell r="AW19">
            <v>0</v>
          </cell>
          <cell r="AY19">
            <v>0</v>
          </cell>
          <cell r="BB19">
            <v>0</v>
          </cell>
          <cell r="BC19">
            <v>55969.6797</v>
          </cell>
          <cell r="BD19">
            <v>4731.76539</v>
          </cell>
          <cell r="BE19">
            <v>1175.772006</v>
          </cell>
          <cell r="BF19">
            <v>3656.364165</v>
          </cell>
          <cell r="BG19">
            <v>52963.32599999999</v>
          </cell>
          <cell r="BJ19">
            <v>2933.341516639388</v>
          </cell>
          <cell r="BK19">
            <v>0</v>
          </cell>
          <cell r="BL19">
            <v>0</v>
          </cell>
          <cell r="BM19">
            <v>121430.24877763937</v>
          </cell>
          <cell r="BN19">
            <v>7663.529397567693</v>
          </cell>
          <cell r="BO19">
            <v>10160.73</v>
          </cell>
          <cell r="BP19">
            <v>30980.120000000003</v>
          </cell>
          <cell r="BQ19">
            <v>21528.983999999997</v>
          </cell>
          <cell r="BS19">
            <v>70333.3633975677</v>
          </cell>
          <cell r="BT19">
            <v>0</v>
          </cell>
          <cell r="BX19">
            <v>0</v>
          </cell>
          <cell r="CA19">
            <v>0</v>
          </cell>
          <cell r="CB19">
            <v>0</v>
          </cell>
          <cell r="CC19">
            <v>4430.293333333333</v>
          </cell>
          <cell r="CD19">
            <v>71997.9</v>
          </cell>
          <cell r="CE19">
            <v>23469</v>
          </cell>
          <cell r="CH19">
            <v>99897.19333333333</v>
          </cell>
          <cell r="CI19">
            <v>0</v>
          </cell>
          <cell r="CJ19">
            <v>0</v>
          </cell>
          <cell r="CK19">
            <v>0</v>
          </cell>
          <cell r="CL19">
            <v>0</v>
          </cell>
          <cell r="CM19">
            <v>8574</v>
          </cell>
          <cell r="CN19">
            <v>0</v>
          </cell>
          <cell r="CO19">
            <v>0</v>
          </cell>
          <cell r="CP19">
            <v>55000</v>
          </cell>
          <cell r="CQ19">
            <v>63574</v>
          </cell>
          <cell r="CT19">
            <v>0</v>
          </cell>
          <cell r="CU19">
            <v>0</v>
          </cell>
          <cell r="CV19">
            <v>-30065.54420289855</v>
          </cell>
          <cell r="CX19">
            <v>-30065.54420289855</v>
          </cell>
          <cell r="CY19">
            <v>0</v>
          </cell>
          <cell r="CZ19">
            <v>0</v>
          </cell>
          <cell r="DA19">
            <v>1178243.7377804727</v>
          </cell>
          <cell r="DC19">
            <v>0</v>
          </cell>
          <cell r="DD19">
            <v>0</v>
          </cell>
        </row>
        <row r="20">
          <cell r="D20">
            <v>2023</v>
          </cell>
          <cell r="F20" t="str">
            <v/>
          </cell>
          <cell r="J20">
            <v>82</v>
          </cell>
          <cell r="K20">
            <v>88</v>
          </cell>
          <cell r="L20">
            <v>60</v>
          </cell>
          <cell r="M20">
            <v>56</v>
          </cell>
          <cell r="N20">
            <v>45</v>
          </cell>
          <cell r="O20">
            <v>52</v>
          </cell>
          <cell r="P20">
            <v>42</v>
          </cell>
          <cell r="R20">
            <v>1409848.34487</v>
          </cell>
          <cell r="S20">
            <v>425</v>
          </cell>
          <cell r="AH20">
            <v>6849.192074403558</v>
          </cell>
          <cell r="AI20">
            <v>92524.96</v>
          </cell>
          <cell r="AJ20">
            <v>32479.56</v>
          </cell>
          <cell r="AK20">
            <v>1976</v>
          </cell>
          <cell r="AL20">
            <v>133829.71207440356</v>
          </cell>
          <cell r="AP20">
            <v>30396.9397281165</v>
          </cell>
          <cell r="AQ20">
            <v>16430.88002637533</v>
          </cell>
          <cell r="AR20">
            <v>2026.7269582644003</v>
          </cell>
          <cell r="AS20">
            <v>48854.54671275623</v>
          </cell>
          <cell r="AT20">
            <v>36222</v>
          </cell>
          <cell r="AV20">
            <v>36222</v>
          </cell>
          <cell r="AW20">
            <v>249854</v>
          </cell>
          <cell r="AY20">
            <v>249854</v>
          </cell>
          <cell r="BB20">
            <v>0</v>
          </cell>
          <cell r="BC20">
            <v>118935.5693625</v>
          </cell>
          <cell r="BD20">
            <v>14768.843490000001</v>
          </cell>
          <cell r="BE20">
            <v>3441.28392</v>
          </cell>
          <cell r="BF20">
            <v>8173.049309999999</v>
          </cell>
          <cell r="BG20">
            <v>210325.51574999996</v>
          </cell>
          <cell r="BJ20">
            <v>21507.26</v>
          </cell>
          <cell r="BK20">
            <v>9737</v>
          </cell>
          <cell r="BL20">
            <v>0</v>
          </cell>
          <cell r="BM20">
            <v>386888.5218325</v>
          </cell>
          <cell r="BN20">
            <v>6292.115929692781</v>
          </cell>
          <cell r="BO20">
            <v>18569.61</v>
          </cell>
          <cell r="BP20">
            <v>61822.2</v>
          </cell>
          <cell r="BQ20">
            <v>39381.87</v>
          </cell>
          <cell r="BS20">
            <v>126065.79592969277</v>
          </cell>
          <cell r="BT20">
            <v>2111</v>
          </cell>
          <cell r="BX20">
            <v>0</v>
          </cell>
          <cell r="CA20">
            <v>0</v>
          </cell>
          <cell r="CB20">
            <v>2111</v>
          </cell>
          <cell r="CC20">
            <v>6645.44</v>
          </cell>
          <cell r="CD20">
            <v>28874.47999999998</v>
          </cell>
          <cell r="CE20">
            <v>54283</v>
          </cell>
          <cell r="CH20">
            <v>89802.91999999998</v>
          </cell>
          <cell r="CI20">
            <v>0</v>
          </cell>
          <cell r="CJ20">
            <v>0</v>
          </cell>
          <cell r="CK20">
            <v>0</v>
          </cell>
          <cell r="CL20">
            <v>0</v>
          </cell>
          <cell r="CM20">
            <v>8574</v>
          </cell>
          <cell r="CN20">
            <v>0</v>
          </cell>
          <cell r="CO20">
            <v>0</v>
          </cell>
          <cell r="CP20">
            <v>0</v>
          </cell>
          <cell r="CQ20">
            <v>8574</v>
          </cell>
          <cell r="CT20">
            <v>0</v>
          </cell>
          <cell r="CU20">
            <v>0</v>
          </cell>
          <cell r="CV20">
            <v>-25653.48427299703</v>
          </cell>
          <cell r="CX20">
            <v>-25653.48427299703</v>
          </cell>
          <cell r="CY20">
            <v>0</v>
          </cell>
          <cell r="CZ20">
            <v>0</v>
          </cell>
          <cell r="DA20">
            <v>2466397.3571463553</v>
          </cell>
          <cell r="DC20">
            <v>0</v>
          </cell>
          <cell r="DD20">
            <v>0</v>
          </cell>
        </row>
        <row r="21">
          <cell r="D21">
            <v>2029</v>
          </cell>
          <cell r="F21" t="str">
            <v/>
          </cell>
          <cell r="J21">
            <v>30</v>
          </cell>
          <cell r="K21">
            <v>58</v>
          </cell>
          <cell r="L21">
            <v>29</v>
          </cell>
          <cell r="M21">
            <v>30</v>
          </cell>
          <cell r="N21">
            <v>30</v>
          </cell>
          <cell r="O21">
            <v>29</v>
          </cell>
          <cell r="P21">
            <v>30</v>
          </cell>
          <cell r="R21">
            <v>771048.296706</v>
          </cell>
          <cell r="S21">
            <v>236</v>
          </cell>
          <cell r="AH21">
            <v>3803.316069551152</v>
          </cell>
          <cell r="AI21">
            <v>35222.57</v>
          </cell>
          <cell r="AJ21">
            <v>22044.36</v>
          </cell>
          <cell r="AK21">
            <v>1097</v>
          </cell>
          <cell r="AL21">
            <v>62167.246069551155</v>
          </cell>
          <cell r="AP21">
            <v>19738.272550725003</v>
          </cell>
          <cell r="AQ21">
            <v>8450.166870707311</v>
          </cell>
          <cell r="AR21">
            <v>5269.490091487441</v>
          </cell>
          <cell r="AS21">
            <v>33457.929512919756</v>
          </cell>
          <cell r="AT21">
            <v>56045</v>
          </cell>
          <cell r="AV21">
            <v>56045</v>
          </cell>
          <cell r="AW21">
            <v>0</v>
          </cell>
          <cell r="AY21">
            <v>0</v>
          </cell>
          <cell r="BB21">
            <v>0</v>
          </cell>
          <cell r="BC21">
            <v>58301.74968749999</v>
          </cell>
          <cell r="BD21">
            <v>4588.37856</v>
          </cell>
          <cell r="BE21">
            <v>1204.4493719999998</v>
          </cell>
          <cell r="BF21">
            <v>4086.5246549999997</v>
          </cell>
          <cell r="BG21">
            <v>86574.66749999998</v>
          </cell>
          <cell r="BJ21">
            <v>18721.878218166003</v>
          </cell>
          <cell r="BK21">
            <v>0</v>
          </cell>
          <cell r="BL21">
            <v>0</v>
          </cell>
          <cell r="BM21">
            <v>173477.647992666</v>
          </cell>
          <cell r="BN21">
            <v>2513.4570603831144</v>
          </cell>
          <cell r="BO21">
            <v>30472.5</v>
          </cell>
          <cell r="BP21">
            <v>25951.52</v>
          </cell>
          <cell r="BQ21">
            <v>18034.464</v>
          </cell>
          <cell r="BS21">
            <v>76971.9410603831</v>
          </cell>
          <cell r="BT21">
            <v>0</v>
          </cell>
          <cell r="BX21">
            <v>0</v>
          </cell>
          <cell r="CA21">
            <v>0</v>
          </cell>
          <cell r="CB21">
            <v>0</v>
          </cell>
          <cell r="CC21">
            <v>3876.5066666666667</v>
          </cell>
          <cell r="CD21">
            <v>69601.9</v>
          </cell>
          <cell r="CE21">
            <v>45195</v>
          </cell>
          <cell r="CH21">
            <v>118673.40666666666</v>
          </cell>
          <cell r="CI21">
            <v>0</v>
          </cell>
          <cell r="CJ21">
            <v>0</v>
          </cell>
          <cell r="CK21">
            <v>4500</v>
          </cell>
          <cell r="CL21">
            <v>0</v>
          </cell>
          <cell r="CM21">
            <v>8574</v>
          </cell>
          <cell r="CN21">
            <v>0</v>
          </cell>
          <cell r="CO21">
            <v>0</v>
          </cell>
          <cell r="CP21">
            <v>0</v>
          </cell>
          <cell r="CQ21">
            <v>13074</v>
          </cell>
          <cell r="CT21">
            <v>0</v>
          </cell>
          <cell r="CU21">
            <v>0</v>
          </cell>
          <cell r="CV21">
            <v>-32978.95504469988</v>
          </cell>
          <cell r="CX21">
            <v>-32978.95504469988</v>
          </cell>
          <cell r="CY21">
            <v>0</v>
          </cell>
          <cell r="CZ21">
            <v>0</v>
          </cell>
          <cell r="DA21">
            <v>1271936.5129634868</v>
          </cell>
          <cell r="DC21">
            <v>0</v>
          </cell>
          <cell r="DD21">
            <v>0</v>
          </cell>
        </row>
        <row r="22">
          <cell r="D22">
            <v>2304</v>
          </cell>
          <cell r="F22" t="str">
            <v/>
          </cell>
          <cell r="J22">
            <v>90</v>
          </cell>
          <cell r="K22">
            <v>89</v>
          </cell>
          <cell r="L22">
            <v>89</v>
          </cell>
          <cell r="M22">
            <v>83</v>
          </cell>
          <cell r="N22">
            <v>72</v>
          </cell>
          <cell r="O22">
            <v>58</v>
          </cell>
          <cell r="P22">
            <v>49</v>
          </cell>
          <cell r="R22">
            <v>1748514.6627600002</v>
          </cell>
          <cell r="S22">
            <v>530</v>
          </cell>
          <cell r="AH22">
            <v>8541.345410432672</v>
          </cell>
          <cell r="AI22">
            <v>101987.74</v>
          </cell>
          <cell r="AJ22">
            <v>43827.84</v>
          </cell>
          <cell r="AK22">
            <v>2465</v>
          </cell>
          <cell r="AL22">
            <v>156821.92541043268</v>
          </cell>
          <cell r="AP22">
            <v>34344.5942382615</v>
          </cell>
          <cell r="AQ22">
            <v>26445.89261388029</v>
          </cell>
          <cell r="AR22">
            <v>7769.1200066802</v>
          </cell>
          <cell r="AS22">
            <v>68559.606858822</v>
          </cell>
          <cell r="AT22">
            <v>35627</v>
          </cell>
          <cell r="AV22">
            <v>35627</v>
          </cell>
          <cell r="AW22">
            <v>0</v>
          </cell>
          <cell r="AY22">
            <v>0</v>
          </cell>
          <cell r="BB22">
            <v>0</v>
          </cell>
          <cell r="BC22">
            <v>279848.39849999995</v>
          </cell>
          <cell r="BD22">
            <v>21794.798160000002</v>
          </cell>
          <cell r="BE22">
            <v>6939.9225719999995</v>
          </cell>
          <cell r="BF22">
            <v>9033.37029</v>
          </cell>
          <cell r="BG22">
            <v>234260.865</v>
          </cell>
          <cell r="BJ22">
            <v>21507.26</v>
          </cell>
          <cell r="BK22">
            <v>13393</v>
          </cell>
          <cell r="BL22">
            <v>0</v>
          </cell>
          <cell r="BM22">
            <v>586777.614522</v>
          </cell>
          <cell r="BN22">
            <v>8620.568181582476</v>
          </cell>
          <cell r="BO22">
            <v>41442.6</v>
          </cell>
          <cell r="BP22">
            <v>93472.79999999999</v>
          </cell>
          <cell r="BQ22">
            <v>54130.8</v>
          </cell>
          <cell r="BS22">
            <v>197666.76818158245</v>
          </cell>
          <cell r="BT22">
            <v>0</v>
          </cell>
          <cell r="BX22">
            <v>0</v>
          </cell>
          <cell r="CA22">
            <v>0</v>
          </cell>
          <cell r="CB22">
            <v>0</v>
          </cell>
          <cell r="CC22">
            <v>3322.72</v>
          </cell>
          <cell r="CD22">
            <v>29986.349999999977</v>
          </cell>
          <cell r="CE22">
            <v>91759</v>
          </cell>
          <cell r="CH22">
            <v>125068.06999999998</v>
          </cell>
          <cell r="CI22">
            <v>0</v>
          </cell>
          <cell r="CJ22">
            <v>0</v>
          </cell>
          <cell r="CK22">
            <v>0</v>
          </cell>
          <cell r="CL22">
            <v>0</v>
          </cell>
          <cell r="CM22">
            <v>0</v>
          </cell>
          <cell r="CN22">
            <v>0</v>
          </cell>
          <cell r="CO22">
            <v>0</v>
          </cell>
          <cell r="CP22">
            <v>0</v>
          </cell>
          <cell r="CQ22">
            <v>0</v>
          </cell>
          <cell r="CT22">
            <v>0</v>
          </cell>
          <cell r="CU22">
            <v>0</v>
          </cell>
          <cell r="CV22">
            <v>-47250.25059440559</v>
          </cell>
          <cell r="CX22">
            <v>-47250.25059440559</v>
          </cell>
          <cell r="CY22">
            <v>0</v>
          </cell>
          <cell r="CZ22">
            <v>0</v>
          </cell>
          <cell r="DA22">
            <v>2871785.3971384317</v>
          </cell>
          <cell r="DC22">
            <v>0</v>
          </cell>
          <cell r="DD22">
            <v>0</v>
          </cell>
        </row>
        <row r="23">
          <cell r="D23">
            <v>2887</v>
          </cell>
          <cell r="F23" t="str">
            <v/>
          </cell>
          <cell r="J23">
            <v>30</v>
          </cell>
          <cell r="K23">
            <v>60</v>
          </cell>
          <cell r="L23">
            <v>30</v>
          </cell>
          <cell r="M23">
            <v>30</v>
          </cell>
          <cell r="N23">
            <v>30</v>
          </cell>
          <cell r="O23">
            <v>30</v>
          </cell>
          <cell r="P23">
            <v>30</v>
          </cell>
          <cell r="R23">
            <v>783779.1602399999</v>
          </cell>
          <cell r="S23">
            <v>240</v>
          </cell>
          <cell r="AH23">
            <v>3867.779053780833</v>
          </cell>
          <cell r="AI23">
            <v>11039.91</v>
          </cell>
          <cell r="AJ23">
            <v>28566.36</v>
          </cell>
          <cell r="AK23">
            <v>1116</v>
          </cell>
          <cell r="AL23">
            <v>44590.04905378084</v>
          </cell>
          <cell r="AP23">
            <v>2763.3581571015</v>
          </cell>
          <cell r="AQ23">
            <v>10171.497159184726</v>
          </cell>
          <cell r="AR23">
            <v>2567.1874804682407</v>
          </cell>
          <cell r="AS23">
            <v>15502.042796754467</v>
          </cell>
          <cell r="AT23">
            <v>6906</v>
          </cell>
          <cell r="AV23">
            <v>6906</v>
          </cell>
          <cell r="AW23">
            <v>0</v>
          </cell>
          <cell r="AY23">
            <v>0</v>
          </cell>
          <cell r="BB23">
            <v>0</v>
          </cell>
          <cell r="BC23">
            <v>37313.1198</v>
          </cell>
          <cell r="BD23">
            <v>1720.64196</v>
          </cell>
          <cell r="BE23">
            <v>745.6115159999998</v>
          </cell>
          <cell r="BF23">
            <v>1075.401225</v>
          </cell>
          <cell r="BG23">
            <v>32592.81599999999</v>
          </cell>
          <cell r="BJ23">
            <v>0</v>
          </cell>
          <cell r="BK23">
            <v>0</v>
          </cell>
          <cell r="BL23">
            <v>0</v>
          </cell>
          <cell r="BM23">
            <v>73447.590501</v>
          </cell>
          <cell r="BN23">
            <v>2495.4372348176144</v>
          </cell>
          <cell r="BO23">
            <v>16817.76</v>
          </cell>
          <cell r="BP23">
            <v>28909.52</v>
          </cell>
          <cell r="BQ23">
            <v>16741.72</v>
          </cell>
          <cell r="BS23">
            <v>64964.43723481761</v>
          </cell>
          <cell r="BT23">
            <v>0</v>
          </cell>
          <cell r="BX23">
            <v>0</v>
          </cell>
          <cell r="CA23">
            <v>0</v>
          </cell>
          <cell r="CB23">
            <v>0</v>
          </cell>
          <cell r="CC23">
            <v>0</v>
          </cell>
          <cell r="CD23">
            <v>66793.9</v>
          </cell>
          <cell r="CE23">
            <v>38347</v>
          </cell>
          <cell r="CH23">
            <v>105140.9</v>
          </cell>
          <cell r="CI23">
            <v>0</v>
          </cell>
          <cell r="CJ23">
            <v>0</v>
          </cell>
          <cell r="CK23">
            <v>9000</v>
          </cell>
          <cell r="CL23">
            <v>0</v>
          </cell>
          <cell r="CM23">
            <v>8574</v>
          </cell>
          <cell r="CN23">
            <v>0</v>
          </cell>
          <cell r="CO23">
            <v>0</v>
          </cell>
          <cell r="CP23">
            <v>0</v>
          </cell>
          <cell r="CQ23">
            <v>17574</v>
          </cell>
          <cell r="CT23">
            <v>0</v>
          </cell>
          <cell r="CU23">
            <v>0</v>
          </cell>
          <cell r="CV23">
            <v>-25058.761538461542</v>
          </cell>
          <cell r="CX23">
            <v>-25058.761538461542</v>
          </cell>
          <cell r="CY23">
            <v>0</v>
          </cell>
          <cell r="CZ23">
            <v>0</v>
          </cell>
          <cell r="DA23">
            <v>1086845.4182878914</v>
          </cell>
          <cell r="DC23">
            <v>0</v>
          </cell>
          <cell r="DD23">
            <v>0</v>
          </cell>
        </row>
        <row r="24">
          <cell r="D24">
            <v>2068</v>
          </cell>
          <cell r="F24" t="str">
            <v/>
          </cell>
          <cell r="J24">
            <v>30</v>
          </cell>
          <cell r="K24">
            <v>30</v>
          </cell>
          <cell r="L24">
            <v>49</v>
          </cell>
          <cell r="M24">
            <v>44</v>
          </cell>
          <cell r="N24">
            <v>26</v>
          </cell>
          <cell r="O24">
            <v>23</v>
          </cell>
          <cell r="P24">
            <v>24</v>
          </cell>
          <cell r="R24">
            <v>739328.818866</v>
          </cell>
          <cell r="S24">
            <v>226</v>
          </cell>
          <cell r="AH24">
            <v>3642.1586089769507</v>
          </cell>
          <cell r="AI24">
            <v>49416.74</v>
          </cell>
          <cell r="AJ24">
            <v>17218.08</v>
          </cell>
          <cell r="AK24">
            <v>1051</v>
          </cell>
          <cell r="AL24">
            <v>71327.97860897695</v>
          </cell>
          <cell r="AP24">
            <v>13027.259883478499</v>
          </cell>
          <cell r="AQ24">
            <v>9076.10515742637</v>
          </cell>
          <cell r="AR24">
            <v>5539.72035258936</v>
          </cell>
          <cell r="AS24">
            <v>27643.085393494228</v>
          </cell>
          <cell r="AT24">
            <v>0</v>
          </cell>
          <cell r="AV24">
            <v>0</v>
          </cell>
          <cell r="AW24">
            <v>0</v>
          </cell>
          <cell r="AY24">
            <v>0</v>
          </cell>
          <cell r="BB24">
            <v>0</v>
          </cell>
          <cell r="BC24">
            <v>151584.54918749997</v>
          </cell>
          <cell r="BD24">
            <v>13908.52251</v>
          </cell>
          <cell r="BE24">
            <v>2781.7045020000005</v>
          </cell>
          <cell r="BF24">
            <v>8603.2098</v>
          </cell>
          <cell r="BG24">
            <v>125787.89924999997</v>
          </cell>
          <cell r="BJ24">
            <v>21507.26</v>
          </cell>
          <cell r="BK24">
            <v>19776</v>
          </cell>
          <cell r="BL24">
            <v>0</v>
          </cell>
          <cell r="BM24">
            <v>343949.1452495</v>
          </cell>
          <cell r="BN24">
            <v>6233.102429464448</v>
          </cell>
          <cell r="BO24">
            <v>15299.49</v>
          </cell>
          <cell r="BP24">
            <v>51449.48</v>
          </cell>
          <cell r="BQ24">
            <v>35753.736</v>
          </cell>
          <cell r="BS24">
            <v>108735.80842946444</v>
          </cell>
          <cell r="BT24">
            <v>0</v>
          </cell>
          <cell r="BX24">
            <v>0</v>
          </cell>
          <cell r="CA24">
            <v>0</v>
          </cell>
          <cell r="CB24">
            <v>0</v>
          </cell>
          <cell r="CC24">
            <v>2768.9333333333334</v>
          </cell>
          <cell r="CD24">
            <v>68410.9</v>
          </cell>
          <cell r="CE24">
            <v>25336</v>
          </cell>
          <cell r="CH24">
            <v>96515.83333333333</v>
          </cell>
          <cell r="CI24">
            <v>0</v>
          </cell>
          <cell r="CJ24">
            <v>0</v>
          </cell>
          <cell r="CK24">
            <v>0</v>
          </cell>
          <cell r="CL24">
            <v>0</v>
          </cell>
          <cell r="CM24">
            <v>8574</v>
          </cell>
          <cell r="CN24">
            <v>0</v>
          </cell>
          <cell r="CO24">
            <v>68731.78630500002</v>
          </cell>
          <cell r="CP24">
            <v>0</v>
          </cell>
          <cell r="CQ24">
            <v>77305.78630500002</v>
          </cell>
          <cell r="CT24">
            <v>0</v>
          </cell>
          <cell r="CU24">
            <v>0</v>
          </cell>
          <cell r="CV24">
            <v>-17115.817109243697</v>
          </cell>
          <cell r="CX24">
            <v>-17115.817109243697</v>
          </cell>
          <cell r="CY24">
            <v>0</v>
          </cell>
          <cell r="CZ24">
            <v>0</v>
          </cell>
          <cell r="DA24">
            <v>1447690.6390765253</v>
          </cell>
          <cell r="DC24">
            <v>0</v>
          </cell>
          <cell r="DD24">
            <v>0</v>
          </cell>
        </row>
        <row r="25">
          <cell r="D25">
            <v>2108</v>
          </cell>
          <cell r="F25" t="str">
            <v/>
          </cell>
          <cell r="J25">
            <v>59</v>
          </cell>
          <cell r="K25">
            <v>58</v>
          </cell>
          <cell r="L25">
            <v>58</v>
          </cell>
          <cell r="M25">
            <v>55</v>
          </cell>
          <cell r="N25">
            <v>53</v>
          </cell>
          <cell r="O25">
            <v>49</v>
          </cell>
          <cell r="P25">
            <v>38</v>
          </cell>
          <cell r="R25">
            <v>1217390.2467600002</v>
          </cell>
          <cell r="S25">
            <v>370</v>
          </cell>
          <cell r="AH25">
            <v>5962.82604124545</v>
          </cell>
          <cell r="AI25">
            <v>79907.92</v>
          </cell>
          <cell r="AJ25">
            <v>28435.92</v>
          </cell>
          <cell r="AK25">
            <v>1721</v>
          </cell>
          <cell r="AL25">
            <v>116027.66604124545</v>
          </cell>
          <cell r="AP25">
            <v>46187.5577686965</v>
          </cell>
          <cell r="AQ25">
            <v>18465.17945821227</v>
          </cell>
          <cell r="AR25">
            <v>16078.700535564243</v>
          </cell>
          <cell r="AS25">
            <v>80731.43776247301</v>
          </cell>
          <cell r="AT25">
            <v>53435</v>
          </cell>
          <cell r="AV25">
            <v>53435</v>
          </cell>
          <cell r="AW25">
            <v>0</v>
          </cell>
          <cell r="AY25">
            <v>0</v>
          </cell>
          <cell r="BB25">
            <v>0</v>
          </cell>
          <cell r="BC25">
            <v>205222.15889999998</v>
          </cell>
          <cell r="BD25">
            <v>16919.645940000002</v>
          </cell>
          <cell r="BE25">
            <v>3154.5102599999996</v>
          </cell>
          <cell r="BF25">
            <v>5807.166615</v>
          </cell>
          <cell r="BG25">
            <v>205742.15099999995</v>
          </cell>
          <cell r="BJ25">
            <v>21507.26</v>
          </cell>
          <cell r="BK25">
            <v>15659</v>
          </cell>
          <cell r="BL25">
            <v>0</v>
          </cell>
          <cell r="BM25">
            <v>474011.89271499997</v>
          </cell>
          <cell r="BN25">
            <v>9447.958967882401</v>
          </cell>
          <cell r="BO25">
            <v>61920.12</v>
          </cell>
          <cell r="BP25">
            <v>51114.240000000005</v>
          </cell>
          <cell r="BQ25">
            <v>29600.64</v>
          </cell>
          <cell r="BS25">
            <v>152082.9589678824</v>
          </cell>
          <cell r="BT25">
            <v>0</v>
          </cell>
          <cell r="BX25">
            <v>0</v>
          </cell>
          <cell r="CA25">
            <v>0</v>
          </cell>
          <cell r="CB25">
            <v>0</v>
          </cell>
          <cell r="CC25">
            <v>5537.866666666667</v>
          </cell>
          <cell r="CD25">
            <v>47572.649999999965</v>
          </cell>
          <cell r="CE25">
            <v>45879</v>
          </cell>
          <cell r="CH25">
            <v>98989.51666666663</v>
          </cell>
          <cell r="CI25">
            <v>0</v>
          </cell>
          <cell r="CJ25">
            <v>0</v>
          </cell>
          <cell r="CK25">
            <v>0</v>
          </cell>
          <cell r="CL25">
            <v>0</v>
          </cell>
          <cell r="CM25">
            <v>0</v>
          </cell>
          <cell r="CN25">
            <v>0</v>
          </cell>
          <cell r="CO25">
            <v>0</v>
          </cell>
          <cell r="CP25">
            <v>0</v>
          </cell>
          <cell r="CQ25">
            <v>0</v>
          </cell>
          <cell r="CT25">
            <v>0</v>
          </cell>
          <cell r="CU25">
            <v>0</v>
          </cell>
          <cell r="CV25">
            <v>-51134.429518072284</v>
          </cell>
          <cell r="CX25">
            <v>-51134.429518072284</v>
          </cell>
          <cell r="CY25">
            <v>0</v>
          </cell>
          <cell r="CZ25">
            <v>0</v>
          </cell>
          <cell r="DA25">
            <v>2141534.2893951954</v>
          </cell>
          <cell r="DC25">
            <v>0</v>
          </cell>
          <cell r="DD25">
            <v>0</v>
          </cell>
        </row>
        <row r="26">
          <cell r="D26">
            <v>3325</v>
          </cell>
          <cell r="F26" t="str">
            <v/>
          </cell>
          <cell r="J26">
            <v>31</v>
          </cell>
          <cell r="K26">
            <v>50</v>
          </cell>
          <cell r="L26">
            <v>29</v>
          </cell>
          <cell r="M26">
            <v>26</v>
          </cell>
          <cell r="N26">
            <v>27</v>
          </cell>
          <cell r="O26">
            <v>22</v>
          </cell>
          <cell r="P26">
            <v>19</v>
          </cell>
          <cell r="R26">
            <v>670539.212364</v>
          </cell>
          <cell r="S26">
            <v>204</v>
          </cell>
          <cell r="AH26">
            <v>3287.612195713708</v>
          </cell>
          <cell r="AI26">
            <v>48365.32</v>
          </cell>
          <cell r="AJ26">
            <v>14609.28</v>
          </cell>
          <cell r="AK26">
            <v>949</v>
          </cell>
          <cell r="AL26">
            <v>67211.21219571371</v>
          </cell>
          <cell r="AP26">
            <v>17369.679844638</v>
          </cell>
          <cell r="AQ26">
            <v>11110.404589263317</v>
          </cell>
          <cell r="AR26">
            <v>3985.8963512533205</v>
          </cell>
          <cell r="AS26">
            <v>32465.98078515464</v>
          </cell>
          <cell r="AT26">
            <v>36578</v>
          </cell>
          <cell r="AV26">
            <v>36578</v>
          </cell>
          <cell r="AW26">
            <v>0</v>
          </cell>
          <cell r="AY26">
            <v>0</v>
          </cell>
          <cell r="BB26">
            <v>0</v>
          </cell>
          <cell r="BC26">
            <v>53637.6097125</v>
          </cell>
          <cell r="BD26">
            <v>6882.56784</v>
          </cell>
          <cell r="BE26">
            <v>2580.96294</v>
          </cell>
          <cell r="BF26">
            <v>5807.166615</v>
          </cell>
          <cell r="BG26">
            <v>123241.58549999999</v>
          </cell>
          <cell r="BJ26">
            <v>21507.26</v>
          </cell>
          <cell r="BK26">
            <v>8360</v>
          </cell>
          <cell r="BL26">
            <v>0</v>
          </cell>
          <cell r="BM26">
            <v>222017.15260749997</v>
          </cell>
          <cell r="BN26">
            <v>3375.176449385732</v>
          </cell>
          <cell r="BO26">
            <v>2370.48</v>
          </cell>
          <cell r="BP26">
            <v>28751.76</v>
          </cell>
          <cell r="BQ26">
            <v>16650.36</v>
          </cell>
          <cell r="BS26">
            <v>51147.77644938573</v>
          </cell>
          <cell r="BT26">
            <v>0</v>
          </cell>
          <cell r="BX26">
            <v>0</v>
          </cell>
          <cell r="CA26">
            <v>0</v>
          </cell>
          <cell r="CB26">
            <v>0</v>
          </cell>
          <cell r="CC26">
            <v>4430.293333333333</v>
          </cell>
          <cell r="CD26">
            <v>78701.9</v>
          </cell>
          <cell r="CE26">
            <v>23282</v>
          </cell>
          <cell r="CH26">
            <v>106414.19333333333</v>
          </cell>
          <cell r="CI26">
            <v>8926.800000000008</v>
          </cell>
          <cell r="CJ26">
            <v>0</v>
          </cell>
          <cell r="CK26">
            <v>0</v>
          </cell>
          <cell r="CL26">
            <v>0</v>
          </cell>
          <cell r="CM26">
            <v>8574</v>
          </cell>
          <cell r="CN26">
            <v>0</v>
          </cell>
          <cell r="CO26">
            <v>0</v>
          </cell>
          <cell r="CP26">
            <v>0</v>
          </cell>
          <cell r="CQ26">
            <v>17500.80000000001</v>
          </cell>
          <cell r="CT26">
            <v>0</v>
          </cell>
          <cell r="CU26">
            <v>0</v>
          </cell>
          <cell r="CV26">
            <v>-29023.19623443223</v>
          </cell>
          <cell r="CX26">
            <v>-29023.19623443223</v>
          </cell>
          <cell r="CY26">
            <v>17399</v>
          </cell>
          <cell r="CZ26">
            <v>0</v>
          </cell>
          <cell r="DA26">
            <v>1192250.1315006553</v>
          </cell>
          <cell r="DC26">
            <v>0</v>
          </cell>
          <cell r="DD26">
            <v>0</v>
          </cell>
        </row>
        <row r="27">
          <cell r="D27">
            <v>2127</v>
          </cell>
          <cell r="F27" t="str">
            <v/>
          </cell>
          <cell r="J27">
            <v>89</v>
          </cell>
          <cell r="K27">
            <v>56</v>
          </cell>
          <cell r="L27">
            <v>60</v>
          </cell>
          <cell r="M27">
            <v>59</v>
          </cell>
          <cell r="N27">
            <v>57</v>
          </cell>
          <cell r="O27">
            <v>59</v>
          </cell>
          <cell r="P27">
            <v>58</v>
          </cell>
          <cell r="R27">
            <v>1455210.096828</v>
          </cell>
          <cell r="S27">
            <v>438</v>
          </cell>
          <cell r="AH27">
            <v>7058.69677315002</v>
          </cell>
          <cell r="AI27">
            <v>42056.8</v>
          </cell>
          <cell r="AJ27">
            <v>46697.52</v>
          </cell>
          <cell r="AK27">
            <v>2037</v>
          </cell>
          <cell r="AL27">
            <v>97850.01677315001</v>
          </cell>
          <cell r="AP27">
            <v>18948.741648696</v>
          </cell>
          <cell r="AQ27">
            <v>12362.281162701436</v>
          </cell>
          <cell r="AR27">
            <v>6755.756527548</v>
          </cell>
          <cell r="AS27">
            <v>38066.77933894544</v>
          </cell>
          <cell r="AT27">
            <v>82922</v>
          </cell>
          <cell r="AV27">
            <v>82922</v>
          </cell>
          <cell r="AW27">
            <v>249978</v>
          </cell>
          <cell r="AY27">
            <v>249978</v>
          </cell>
          <cell r="BB27">
            <v>0</v>
          </cell>
          <cell r="BC27">
            <v>60633.819675</v>
          </cell>
          <cell r="BD27">
            <v>7312.728329999999</v>
          </cell>
          <cell r="BE27">
            <v>2007.4156199999998</v>
          </cell>
          <cell r="BF27">
            <v>9033.37029</v>
          </cell>
          <cell r="BG27">
            <v>116111.90699999999</v>
          </cell>
          <cell r="BJ27">
            <v>2259.674596622888</v>
          </cell>
          <cell r="BK27">
            <v>0</v>
          </cell>
          <cell r="BL27">
            <v>0</v>
          </cell>
          <cell r="BM27">
            <v>197358.91551162288</v>
          </cell>
          <cell r="BN27">
            <v>6331.995732058949</v>
          </cell>
          <cell r="BO27">
            <v>36079.44</v>
          </cell>
          <cell r="BP27">
            <v>57641.56</v>
          </cell>
          <cell r="BQ27">
            <v>33380.659999999996</v>
          </cell>
          <cell r="BS27">
            <v>133433.65573205895</v>
          </cell>
          <cell r="BT27">
            <v>0</v>
          </cell>
          <cell r="BX27">
            <v>0</v>
          </cell>
          <cell r="CA27">
            <v>0</v>
          </cell>
          <cell r="CB27">
            <v>0</v>
          </cell>
          <cell r="CC27">
            <v>2215.1466666666665</v>
          </cell>
          <cell r="CD27">
            <v>30794.149999999965</v>
          </cell>
          <cell r="CE27">
            <v>79433</v>
          </cell>
          <cell r="CH27">
            <v>112442.29666666663</v>
          </cell>
          <cell r="CI27">
            <v>0</v>
          </cell>
          <cell r="CJ27">
            <v>0</v>
          </cell>
          <cell r="CK27">
            <v>0</v>
          </cell>
          <cell r="CL27">
            <v>0</v>
          </cell>
          <cell r="CM27">
            <v>2000.0000000000002</v>
          </cell>
          <cell r="CN27">
            <v>0</v>
          </cell>
          <cell r="CO27">
            <v>0</v>
          </cell>
          <cell r="CP27">
            <v>55000</v>
          </cell>
          <cell r="CQ27">
            <v>57000</v>
          </cell>
          <cell r="CT27">
            <v>0</v>
          </cell>
          <cell r="CU27">
            <v>0</v>
          </cell>
          <cell r="CV27">
            <v>-36360.12205372923</v>
          </cell>
          <cell r="CX27">
            <v>-36360.12205372923</v>
          </cell>
          <cell r="CY27">
            <v>0</v>
          </cell>
          <cell r="CZ27">
            <v>0</v>
          </cell>
          <cell r="DA27">
            <v>2387901.638796714</v>
          </cell>
          <cell r="DC27">
            <v>0</v>
          </cell>
          <cell r="DD27">
            <v>0</v>
          </cell>
        </row>
        <row r="28">
          <cell r="D28">
            <v>2148</v>
          </cell>
          <cell r="F28" t="str">
            <v/>
          </cell>
          <cell r="J28">
            <v>60</v>
          </cell>
          <cell r="K28">
            <v>60</v>
          </cell>
          <cell r="L28">
            <v>57</v>
          </cell>
          <cell r="M28">
            <v>45</v>
          </cell>
          <cell r="N28">
            <v>44</v>
          </cell>
          <cell r="O28">
            <v>45</v>
          </cell>
          <cell r="P28">
            <v>40</v>
          </cell>
          <cell r="R28">
            <v>1158295.799196</v>
          </cell>
          <cell r="S28">
            <v>351</v>
          </cell>
          <cell r="AH28">
            <v>5656.626866154467</v>
          </cell>
          <cell r="AI28">
            <v>50468.16</v>
          </cell>
          <cell r="AJ28">
            <v>33262.2</v>
          </cell>
          <cell r="AK28">
            <v>1632</v>
          </cell>
          <cell r="AL28">
            <v>91018.98686615448</v>
          </cell>
          <cell r="AP28">
            <v>18159.210746667</v>
          </cell>
          <cell r="AQ28">
            <v>11579.85830430261</v>
          </cell>
          <cell r="AR28">
            <v>7431.3321803028</v>
          </cell>
          <cell r="AS28">
            <v>37170.40123127241</v>
          </cell>
          <cell r="AT28">
            <v>6549</v>
          </cell>
          <cell r="AV28">
            <v>6549</v>
          </cell>
          <cell r="AW28">
            <v>0</v>
          </cell>
          <cell r="AY28">
            <v>0</v>
          </cell>
          <cell r="BB28">
            <v>0</v>
          </cell>
          <cell r="BC28">
            <v>97946.93947499999</v>
          </cell>
          <cell r="BD28">
            <v>4588.37856</v>
          </cell>
          <cell r="BE28">
            <v>2007.4156199999998</v>
          </cell>
          <cell r="BF28">
            <v>7957.969065</v>
          </cell>
          <cell r="BG28">
            <v>132917.57775</v>
          </cell>
          <cell r="BJ28">
            <v>21507.26</v>
          </cell>
          <cell r="BK28">
            <v>892</v>
          </cell>
          <cell r="BL28">
            <v>0</v>
          </cell>
          <cell r="BM28">
            <v>267817.54047</v>
          </cell>
          <cell r="BN28">
            <v>4828.047104190638</v>
          </cell>
          <cell r="BO28">
            <v>22190.1</v>
          </cell>
          <cell r="BP28">
            <v>43877</v>
          </cell>
          <cell r="BQ28">
            <v>25409.5</v>
          </cell>
          <cell r="BS28">
            <v>96304.64710419063</v>
          </cell>
          <cell r="BT28">
            <v>0</v>
          </cell>
          <cell r="BX28">
            <v>0</v>
          </cell>
          <cell r="CA28">
            <v>206.0602</v>
          </cell>
          <cell r="CB28">
            <v>206.0602</v>
          </cell>
          <cell r="CC28">
            <v>11075.733333333334</v>
          </cell>
          <cell r="CD28">
            <v>41791.649999999965</v>
          </cell>
          <cell r="CE28">
            <v>49117</v>
          </cell>
          <cell r="CH28">
            <v>101984.3833333333</v>
          </cell>
          <cell r="CI28">
            <v>0</v>
          </cell>
          <cell r="CJ28">
            <v>20456.425000000003</v>
          </cell>
          <cell r="CK28">
            <v>0</v>
          </cell>
          <cell r="CL28">
            <v>0</v>
          </cell>
          <cell r="CM28">
            <v>4287</v>
          </cell>
          <cell r="CN28">
            <v>0</v>
          </cell>
          <cell r="CO28">
            <v>27591.4942275</v>
          </cell>
          <cell r="CP28">
            <v>0</v>
          </cell>
          <cell r="CQ28">
            <v>52334.9192275</v>
          </cell>
          <cell r="CT28">
            <v>0</v>
          </cell>
          <cell r="CU28">
            <v>0</v>
          </cell>
          <cell r="CV28">
            <v>-27367.26218971631</v>
          </cell>
          <cell r="CX28">
            <v>-27367.26218971631</v>
          </cell>
          <cell r="CY28">
            <v>0</v>
          </cell>
          <cell r="CZ28">
            <v>0</v>
          </cell>
          <cell r="DA28">
            <v>1784314.4754387345</v>
          </cell>
          <cell r="DC28">
            <v>0</v>
          </cell>
          <cell r="DD28">
            <v>0</v>
          </cell>
        </row>
        <row r="29">
          <cell r="D29">
            <v>2158</v>
          </cell>
          <cell r="F29" t="str">
            <v/>
          </cell>
          <cell r="J29">
            <v>84</v>
          </cell>
          <cell r="K29">
            <v>105</v>
          </cell>
          <cell r="L29">
            <v>107</v>
          </cell>
          <cell r="M29">
            <v>77</v>
          </cell>
          <cell r="N29">
            <v>82</v>
          </cell>
          <cell r="O29">
            <v>60</v>
          </cell>
          <cell r="P29">
            <v>64</v>
          </cell>
          <cell r="R29">
            <v>1899880.0979039997</v>
          </cell>
          <cell r="S29">
            <v>579</v>
          </cell>
          <cell r="AH29">
            <v>9331.016967246258</v>
          </cell>
          <cell r="AI29">
            <v>136684.6</v>
          </cell>
          <cell r="AJ29">
            <v>41610.36</v>
          </cell>
          <cell r="AK29">
            <v>2692</v>
          </cell>
          <cell r="AL29">
            <v>190317.97696724627</v>
          </cell>
          <cell r="AP29">
            <v>21712.099805797498</v>
          </cell>
          <cell r="AQ29">
            <v>23472.68575196475</v>
          </cell>
          <cell r="AR29">
            <v>23982.935672795404</v>
          </cell>
          <cell r="AS29">
            <v>69167.72123055765</v>
          </cell>
          <cell r="AT29">
            <v>93329</v>
          </cell>
          <cell r="AV29">
            <v>93329</v>
          </cell>
          <cell r="AW29">
            <v>0</v>
          </cell>
          <cell r="AY29">
            <v>0</v>
          </cell>
          <cell r="BB29">
            <v>0</v>
          </cell>
          <cell r="BC29">
            <v>258859.7686125</v>
          </cell>
          <cell r="BD29">
            <v>15915.938129999999</v>
          </cell>
          <cell r="BE29">
            <v>3527.3160179999995</v>
          </cell>
          <cell r="BF29">
            <v>16991.339354999996</v>
          </cell>
          <cell r="BG29">
            <v>347317.1955</v>
          </cell>
          <cell r="BJ29">
            <v>21507.26</v>
          </cell>
          <cell r="BK29">
            <v>14640</v>
          </cell>
          <cell r="BL29">
            <v>0</v>
          </cell>
          <cell r="BM29">
            <v>678758.8176155</v>
          </cell>
          <cell r="BN29">
            <v>7487.567241642752</v>
          </cell>
          <cell r="BO29">
            <v>31203.84</v>
          </cell>
          <cell r="BP29">
            <v>87635.68</v>
          </cell>
          <cell r="BQ29">
            <v>50750.48</v>
          </cell>
          <cell r="BS29">
            <v>177077.56724164274</v>
          </cell>
          <cell r="BT29">
            <v>0</v>
          </cell>
          <cell r="BX29">
            <v>0</v>
          </cell>
          <cell r="CA29">
            <v>0</v>
          </cell>
          <cell r="CB29">
            <v>0</v>
          </cell>
          <cell r="CC29">
            <v>17721.173333333332</v>
          </cell>
          <cell r="CD29">
            <v>17330.849999999977</v>
          </cell>
          <cell r="CE29">
            <v>90389</v>
          </cell>
          <cell r="CH29">
            <v>125441.02333333332</v>
          </cell>
          <cell r="CI29">
            <v>0</v>
          </cell>
          <cell r="CJ29">
            <v>0</v>
          </cell>
          <cell r="CK29">
            <v>0</v>
          </cell>
          <cell r="CL29">
            <v>0</v>
          </cell>
          <cell r="CM29">
            <v>8574</v>
          </cell>
          <cell r="CN29">
            <v>0</v>
          </cell>
          <cell r="CO29">
            <v>0</v>
          </cell>
          <cell r="CP29">
            <v>0</v>
          </cell>
          <cell r="CQ29">
            <v>8574</v>
          </cell>
          <cell r="CT29">
            <v>0</v>
          </cell>
          <cell r="CU29">
            <v>0</v>
          </cell>
          <cell r="CV29">
            <v>-26584.843532173432</v>
          </cell>
          <cell r="CX29">
            <v>-26584.843532173432</v>
          </cell>
          <cell r="CY29">
            <v>0</v>
          </cell>
          <cell r="CZ29">
            <v>0</v>
          </cell>
          <cell r="DA29">
            <v>3215961.3607601062</v>
          </cell>
          <cell r="DC29">
            <v>0</v>
          </cell>
          <cell r="DD29">
            <v>0</v>
          </cell>
        </row>
        <row r="30">
          <cell r="D30">
            <v>2163</v>
          </cell>
          <cell r="F30" t="str">
            <v/>
          </cell>
          <cell r="J30">
            <v>58</v>
          </cell>
          <cell r="K30">
            <v>59</v>
          </cell>
          <cell r="L30">
            <v>58</v>
          </cell>
          <cell r="M30">
            <v>56</v>
          </cell>
          <cell r="N30">
            <v>56</v>
          </cell>
          <cell r="O30">
            <v>57</v>
          </cell>
          <cell r="P30">
            <v>46</v>
          </cell>
          <cell r="R30">
            <v>1279780.0552200002</v>
          </cell>
          <cell r="S30">
            <v>390</v>
          </cell>
          <cell r="AH30">
            <v>6285.140962393853</v>
          </cell>
          <cell r="AI30">
            <v>63610.91</v>
          </cell>
          <cell r="AJ30">
            <v>35088.36</v>
          </cell>
          <cell r="AK30">
            <v>1814</v>
          </cell>
          <cell r="AL30">
            <v>106798.41096239386</v>
          </cell>
          <cell r="AP30">
            <v>8290.0744713045</v>
          </cell>
          <cell r="AQ30">
            <v>10953.92001758355</v>
          </cell>
          <cell r="AR30">
            <v>6147.738440068681</v>
          </cell>
          <cell r="AS30">
            <v>25391.732928956728</v>
          </cell>
          <cell r="AT30">
            <v>90894</v>
          </cell>
          <cell r="AV30">
            <v>90894</v>
          </cell>
          <cell r="AW30">
            <v>0</v>
          </cell>
          <cell r="AY30">
            <v>0</v>
          </cell>
          <cell r="BB30">
            <v>0</v>
          </cell>
          <cell r="BC30">
            <v>128263.84931250001</v>
          </cell>
          <cell r="BD30">
            <v>13621.748849999998</v>
          </cell>
          <cell r="BE30">
            <v>3068.478162</v>
          </cell>
          <cell r="BF30">
            <v>15055.61715</v>
          </cell>
          <cell r="BG30">
            <v>170603.02125</v>
          </cell>
          <cell r="BJ30">
            <v>21507.26</v>
          </cell>
          <cell r="BK30">
            <v>4777</v>
          </cell>
          <cell r="BL30">
            <v>0</v>
          </cell>
          <cell r="BM30">
            <v>356896.97472450003</v>
          </cell>
          <cell r="BN30">
            <v>6779.8733891038055</v>
          </cell>
          <cell r="BO30">
            <v>28522.26</v>
          </cell>
          <cell r="BP30">
            <v>52317.16</v>
          </cell>
          <cell r="BQ30">
            <v>36356.712</v>
          </cell>
          <cell r="BS30">
            <v>123976.00538910381</v>
          </cell>
          <cell r="BT30">
            <v>2111</v>
          </cell>
          <cell r="BX30">
            <v>0</v>
          </cell>
          <cell r="CA30">
            <v>0</v>
          </cell>
          <cell r="CB30">
            <v>2111</v>
          </cell>
          <cell r="CC30">
            <v>4430.293333333333</v>
          </cell>
          <cell r="CD30">
            <v>42134.149999999965</v>
          </cell>
          <cell r="CE30">
            <v>15065</v>
          </cell>
          <cell r="CH30">
            <v>61629.4433333333</v>
          </cell>
          <cell r="CI30">
            <v>0</v>
          </cell>
          <cell r="CJ30">
            <v>0</v>
          </cell>
          <cell r="CK30">
            <v>0</v>
          </cell>
          <cell r="CL30">
            <v>0</v>
          </cell>
          <cell r="CM30">
            <v>0</v>
          </cell>
          <cell r="CN30">
            <v>0</v>
          </cell>
          <cell r="CO30">
            <v>0</v>
          </cell>
          <cell r="CP30">
            <v>55000</v>
          </cell>
          <cell r="CQ30">
            <v>55000</v>
          </cell>
          <cell r="CT30">
            <v>0</v>
          </cell>
          <cell r="CU30">
            <v>0</v>
          </cell>
          <cell r="CV30">
            <v>-39624.97050174216</v>
          </cell>
          <cell r="CX30">
            <v>-39624.97050174216</v>
          </cell>
          <cell r="CY30">
            <v>0</v>
          </cell>
          <cell r="CZ30">
            <v>0</v>
          </cell>
          <cell r="DA30">
            <v>2062852.6520565457</v>
          </cell>
          <cell r="DC30">
            <v>0</v>
          </cell>
          <cell r="DD30">
            <v>0</v>
          </cell>
        </row>
        <row r="31">
          <cell r="D31">
            <v>2187</v>
          </cell>
          <cell r="F31" t="str">
            <v/>
          </cell>
          <cell r="J31">
            <v>59</v>
          </cell>
          <cell r="K31">
            <v>87</v>
          </cell>
          <cell r="L31">
            <v>60</v>
          </cell>
          <cell r="M31">
            <v>61</v>
          </cell>
          <cell r="N31">
            <v>57</v>
          </cell>
          <cell r="O31">
            <v>59</v>
          </cell>
          <cell r="P31">
            <v>58</v>
          </cell>
          <cell r="R31">
            <v>1442579.905266</v>
          </cell>
          <cell r="S31">
            <v>441</v>
          </cell>
          <cell r="AH31">
            <v>7107.04401132228</v>
          </cell>
          <cell r="AI31">
            <v>41005.38</v>
          </cell>
          <cell r="AJ31">
            <v>47349.72</v>
          </cell>
          <cell r="AK31">
            <v>2051</v>
          </cell>
          <cell r="AL31">
            <v>97513.14401132228</v>
          </cell>
          <cell r="AP31">
            <v>6711.0126672465</v>
          </cell>
          <cell r="AQ31">
            <v>9545.558872465666</v>
          </cell>
          <cell r="AR31">
            <v>9795.846964944601</v>
          </cell>
          <cell r="AS31">
            <v>26052.41850465677</v>
          </cell>
          <cell r="AT31">
            <v>50587</v>
          </cell>
          <cell r="AV31">
            <v>50587</v>
          </cell>
          <cell r="AW31">
            <v>0</v>
          </cell>
          <cell r="AY31">
            <v>0</v>
          </cell>
          <cell r="BB31">
            <v>0</v>
          </cell>
          <cell r="BC31">
            <v>88618.65952500001</v>
          </cell>
          <cell r="BD31">
            <v>6452.40735</v>
          </cell>
          <cell r="BE31">
            <v>2122.125084</v>
          </cell>
          <cell r="BF31">
            <v>4946.845635000001</v>
          </cell>
          <cell r="BG31">
            <v>125278.6365</v>
          </cell>
          <cell r="BJ31">
            <v>4623.470041208786</v>
          </cell>
          <cell r="BK31">
            <v>0</v>
          </cell>
          <cell r="BL31">
            <v>0</v>
          </cell>
          <cell r="BM31">
            <v>232042.1441352088</v>
          </cell>
          <cell r="BN31">
            <v>9143.224681991918</v>
          </cell>
          <cell r="BO31">
            <v>25693.8</v>
          </cell>
          <cell r="BP31">
            <v>68467.84</v>
          </cell>
          <cell r="BQ31">
            <v>39650.24</v>
          </cell>
          <cell r="BS31">
            <v>142955.1046819919</v>
          </cell>
          <cell r="BT31">
            <v>0</v>
          </cell>
          <cell r="BX31">
            <v>0</v>
          </cell>
          <cell r="CA31">
            <v>0</v>
          </cell>
          <cell r="CB31">
            <v>0</v>
          </cell>
          <cell r="CC31">
            <v>8860.586666666666</v>
          </cell>
          <cell r="CD31">
            <v>23968.149999999965</v>
          </cell>
          <cell r="CE31">
            <v>71216</v>
          </cell>
          <cell r="CH31">
            <v>104044.73666666663</v>
          </cell>
          <cell r="CI31">
            <v>0</v>
          </cell>
          <cell r="CJ31">
            <v>0</v>
          </cell>
          <cell r="CK31">
            <v>0</v>
          </cell>
          <cell r="CL31">
            <v>0</v>
          </cell>
          <cell r="CM31">
            <v>8574</v>
          </cell>
          <cell r="CN31">
            <v>0</v>
          </cell>
          <cell r="CO31">
            <v>0</v>
          </cell>
          <cell r="CP31">
            <v>0</v>
          </cell>
          <cell r="CQ31">
            <v>8574</v>
          </cell>
          <cell r="CT31">
            <v>0</v>
          </cell>
          <cell r="CU31">
            <v>0</v>
          </cell>
          <cell r="CV31">
            <v>-21678.097774158523</v>
          </cell>
          <cell r="CX31">
            <v>-21678.097774158523</v>
          </cell>
          <cell r="CY31">
            <v>0</v>
          </cell>
          <cell r="CZ31">
            <v>0</v>
          </cell>
          <cell r="DA31">
            <v>2082670.3554916878</v>
          </cell>
          <cell r="DC31">
            <v>0</v>
          </cell>
          <cell r="DD31">
            <v>0</v>
          </cell>
        </row>
        <row r="32">
          <cell r="D32">
            <v>2197</v>
          </cell>
          <cell r="F32" t="str">
            <v/>
          </cell>
          <cell r="J32">
            <v>59</v>
          </cell>
          <cell r="K32">
            <v>59</v>
          </cell>
          <cell r="L32">
            <v>59</v>
          </cell>
          <cell r="M32">
            <v>55</v>
          </cell>
          <cell r="N32">
            <v>52</v>
          </cell>
          <cell r="O32">
            <v>50</v>
          </cell>
          <cell r="P32">
            <v>57</v>
          </cell>
          <cell r="R32">
            <v>1283835.886626</v>
          </cell>
          <cell r="S32">
            <v>391</v>
          </cell>
          <cell r="AH32">
            <v>6301.256708451273</v>
          </cell>
          <cell r="AI32">
            <v>83062.18</v>
          </cell>
          <cell r="AJ32">
            <v>30392.52</v>
          </cell>
          <cell r="AK32">
            <v>1818</v>
          </cell>
          <cell r="AL32">
            <v>121573.95670845127</v>
          </cell>
          <cell r="AP32">
            <v>32370.766983188998</v>
          </cell>
          <cell r="AQ32">
            <v>19560.571459970626</v>
          </cell>
          <cell r="AR32">
            <v>7363.7746150273215</v>
          </cell>
          <cell r="AS32">
            <v>59295.113058186944</v>
          </cell>
          <cell r="AT32">
            <v>4525</v>
          </cell>
          <cell r="AV32">
            <v>4525</v>
          </cell>
          <cell r="AW32">
            <v>0</v>
          </cell>
          <cell r="AY32">
            <v>0</v>
          </cell>
          <cell r="BB32">
            <v>0</v>
          </cell>
          <cell r="BC32">
            <v>188897.66898750002</v>
          </cell>
          <cell r="BD32">
            <v>11901.106890000001</v>
          </cell>
          <cell r="BE32">
            <v>3154.5102599999996</v>
          </cell>
          <cell r="BF32">
            <v>16561.178864999998</v>
          </cell>
          <cell r="BG32">
            <v>212362.56674999997</v>
          </cell>
          <cell r="BJ32">
            <v>21507.26</v>
          </cell>
          <cell r="BK32">
            <v>12919</v>
          </cell>
          <cell r="BL32">
            <v>0</v>
          </cell>
          <cell r="BM32">
            <v>467303.2917525</v>
          </cell>
          <cell r="BN32">
            <v>6523.704791219511</v>
          </cell>
          <cell r="BO32">
            <v>23124.42</v>
          </cell>
          <cell r="BP32">
            <v>61822.2</v>
          </cell>
          <cell r="BQ32">
            <v>42962.04</v>
          </cell>
          <cell r="BS32">
            <v>134432.3647912195</v>
          </cell>
          <cell r="BT32">
            <v>0</v>
          </cell>
          <cell r="BX32">
            <v>0</v>
          </cell>
          <cell r="CA32">
            <v>0</v>
          </cell>
          <cell r="CB32">
            <v>0</v>
          </cell>
          <cell r="CC32">
            <v>6091.653333333333</v>
          </cell>
          <cell r="CD32">
            <v>34972.649999999965</v>
          </cell>
          <cell r="CE32">
            <v>15065</v>
          </cell>
          <cell r="CH32">
            <v>56129.3033333333</v>
          </cell>
          <cell r="CI32">
            <v>0</v>
          </cell>
          <cell r="CJ32">
            <v>0</v>
          </cell>
          <cell r="CK32">
            <v>0</v>
          </cell>
          <cell r="CL32">
            <v>0</v>
          </cell>
          <cell r="CM32">
            <v>0</v>
          </cell>
          <cell r="CN32">
            <v>0</v>
          </cell>
          <cell r="CO32">
            <v>0</v>
          </cell>
          <cell r="CP32">
            <v>55000</v>
          </cell>
          <cell r="CQ32">
            <v>55000</v>
          </cell>
          <cell r="CT32">
            <v>0</v>
          </cell>
          <cell r="CU32">
            <v>0</v>
          </cell>
          <cell r="CV32">
            <v>-25662.870392628207</v>
          </cell>
          <cell r="CX32">
            <v>-25662.870392628207</v>
          </cell>
          <cell r="CY32">
            <v>0</v>
          </cell>
          <cell r="CZ32">
            <v>0</v>
          </cell>
          <cell r="DA32">
            <v>2156432.045877063</v>
          </cell>
          <cell r="DC32">
            <v>0</v>
          </cell>
          <cell r="DD32">
            <v>0</v>
          </cell>
        </row>
        <row r="33">
          <cell r="D33">
            <v>2815</v>
          </cell>
          <cell r="F33" t="str">
            <v/>
          </cell>
          <cell r="J33">
            <v>60</v>
          </cell>
          <cell r="K33">
            <v>60</v>
          </cell>
          <cell r="L33">
            <v>60</v>
          </cell>
          <cell r="M33">
            <v>60</v>
          </cell>
          <cell r="N33">
            <v>55</v>
          </cell>
          <cell r="O33">
            <v>60</v>
          </cell>
          <cell r="P33">
            <v>50</v>
          </cell>
          <cell r="R33">
            <v>1328783.98743</v>
          </cell>
          <cell r="S33">
            <v>405</v>
          </cell>
          <cell r="AH33">
            <v>6526.8771532551555</v>
          </cell>
          <cell r="AI33">
            <v>47313.9</v>
          </cell>
          <cell r="AJ33">
            <v>41088.6</v>
          </cell>
          <cell r="AK33">
            <v>1883</v>
          </cell>
          <cell r="AL33">
            <v>96812.37715325516</v>
          </cell>
          <cell r="AP33">
            <v>9079.6053733335</v>
          </cell>
          <cell r="AQ33">
            <v>8763.13601406684</v>
          </cell>
          <cell r="AR33">
            <v>3242.7631332230408</v>
          </cell>
          <cell r="AS33">
            <v>21085.50452062338</v>
          </cell>
          <cell r="AT33">
            <v>10860</v>
          </cell>
          <cell r="AV33">
            <v>10860</v>
          </cell>
          <cell r="AW33">
            <v>0</v>
          </cell>
          <cell r="AY33">
            <v>0</v>
          </cell>
          <cell r="BB33">
            <v>0</v>
          </cell>
          <cell r="BC33">
            <v>107275.219425</v>
          </cell>
          <cell r="BD33">
            <v>10037.0781</v>
          </cell>
          <cell r="BE33">
            <v>2982.4460639999993</v>
          </cell>
          <cell r="BF33">
            <v>9248.450535</v>
          </cell>
          <cell r="BG33">
            <v>149213.98575</v>
          </cell>
          <cell r="BJ33">
            <v>20917.94593765711</v>
          </cell>
          <cell r="BK33">
            <v>0</v>
          </cell>
          <cell r="BL33">
            <v>0</v>
          </cell>
          <cell r="BM33">
            <v>299675.1258116571</v>
          </cell>
          <cell r="BN33">
            <v>5331.623297558341</v>
          </cell>
          <cell r="BO33">
            <v>27790.92</v>
          </cell>
          <cell r="BP33">
            <v>50384.600000000006</v>
          </cell>
          <cell r="BQ33">
            <v>29178.1</v>
          </cell>
          <cell r="BS33">
            <v>112685.24329755834</v>
          </cell>
          <cell r="BT33">
            <v>0</v>
          </cell>
          <cell r="BX33">
            <v>0</v>
          </cell>
          <cell r="CA33">
            <v>0</v>
          </cell>
          <cell r="CB33">
            <v>0</v>
          </cell>
          <cell r="CC33">
            <v>12183.306666666665</v>
          </cell>
          <cell r="CD33">
            <v>42507.649999999965</v>
          </cell>
          <cell r="CE33">
            <v>43825</v>
          </cell>
          <cell r="CH33">
            <v>98515.95666666664</v>
          </cell>
          <cell r="CI33">
            <v>0</v>
          </cell>
          <cell r="CJ33">
            <v>0</v>
          </cell>
          <cell r="CK33">
            <v>9000</v>
          </cell>
          <cell r="CL33">
            <v>0</v>
          </cell>
          <cell r="CM33">
            <v>0</v>
          </cell>
          <cell r="CN33">
            <v>0</v>
          </cell>
          <cell r="CO33">
            <v>0</v>
          </cell>
          <cell r="CP33">
            <v>110000</v>
          </cell>
          <cell r="CQ33">
            <v>119000</v>
          </cell>
          <cell r="CT33">
            <v>0</v>
          </cell>
          <cell r="CU33">
            <v>0</v>
          </cell>
          <cell r="CV33">
            <v>-48405.00907817109</v>
          </cell>
          <cell r="CX33">
            <v>-48405.00907817109</v>
          </cell>
          <cell r="CY33">
            <v>0</v>
          </cell>
          <cell r="CZ33">
            <v>0</v>
          </cell>
          <cell r="DA33">
            <v>2039013.1858015896</v>
          </cell>
          <cell r="DC33">
            <v>0</v>
          </cell>
          <cell r="DD33">
            <v>0</v>
          </cell>
        </row>
        <row r="34">
          <cell r="D34">
            <v>2811</v>
          </cell>
          <cell r="F34" t="str">
            <v/>
          </cell>
          <cell r="J34">
            <v>58</v>
          </cell>
          <cell r="K34">
            <v>90</v>
          </cell>
          <cell r="L34">
            <v>58</v>
          </cell>
          <cell r="M34">
            <v>60</v>
          </cell>
          <cell r="N34">
            <v>56</v>
          </cell>
          <cell r="O34">
            <v>58</v>
          </cell>
          <cell r="P34">
            <v>57</v>
          </cell>
          <cell r="R34">
            <v>1429206.180252</v>
          </cell>
          <cell r="S34">
            <v>437</v>
          </cell>
          <cell r="AH34">
            <v>7042.5810270925995</v>
          </cell>
          <cell r="AI34">
            <v>27336.92</v>
          </cell>
          <cell r="AJ34">
            <v>50219.4</v>
          </cell>
          <cell r="AK34">
            <v>2032</v>
          </cell>
          <cell r="AL34">
            <v>86630.9010270926</v>
          </cell>
          <cell r="AP34">
            <v>9079.6053733335</v>
          </cell>
          <cell r="AQ34">
            <v>6415.867438870365</v>
          </cell>
          <cell r="AR34">
            <v>10201.192356597481</v>
          </cell>
          <cell r="AS34">
            <v>25696.665168801344</v>
          </cell>
          <cell r="AT34">
            <v>74936</v>
          </cell>
          <cell r="AV34">
            <v>74936</v>
          </cell>
          <cell r="AW34">
            <v>0</v>
          </cell>
          <cell r="AY34">
            <v>0</v>
          </cell>
          <cell r="BB34">
            <v>0</v>
          </cell>
          <cell r="BC34">
            <v>32648.979825</v>
          </cell>
          <cell r="BD34">
            <v>4014.83124</v>
          </cell>
          <cell r="BE34">
            <v>1433.8682999999999</v>
          </cell>
          <cell r="BF34">
            <v>1505.5617149999998</v>
          </cell>
          <cell r="BG34">
            <v>75370.88699999999</v>
          </cell>
          <cell r="BJ34">
            <v>0</v>
          </cell>
          <cell r="BK34">
            <v>0</v>
          </cell>
          <cell r="BL34">
            <v>3575.9027511986787</v>
          </cell>
          <cell r="BM34">
            <v>118550.03083119867</v>
          </cell>
          <cell r="BN34">
            <v>5733.838146276996</v>
          </cell>
          <cell r="BO34">
            <v>25832.52</v>
          </cell>
          <cell r="BP34">
            <v>49023.92</v>
          </cell>
          <cell r="BQ34">
            <v>28390.12</v>
          </cell>
          <cell r="BS34">
            <v>108980.39814627699</v>
          </cell>
          <cell r="BT34">
            <v>0</v>
          </cell>
          <cell r="BU34">
            <v>25550</v>
          </cell>
          <cell r="BX34">
            <v>0</v>
          </cell>
          <cell r="CA34">
            <v>0</v>
          </cell>
          <cell r="CB34">
            <v>25550</v>
          </cell>
          <cell r="CC34">
            <v>7753.013333333333</v>
          </cell>
          <cell r="CD34">
            <v>35803.34999999998</v>
          </cell>
          <cell r="CE34">
            <v>84911</v>
          </cell>
          <cell r="CH34">
            <v>128467.36333333331</v>
          </cell>
          <cell r="CI34">
            <v>0</v>
          </cell>
          <cell r="CJ34">
            <v>0</v>
          </cell>
          <cell r="CK34">
            <v>20700</v>
          </cell>
          <cell r="CL34">
            <v>0</v>
          </cell>
          <cell r="CM34">
            <v>8574</v>
          </cell>
          <cell r="CN34">
            <v>0</v>
          </cell>
          <cell r="CO34">
            <v>0</v>
          </cell>
          <cell r="CP34">
            <v>0</v>
          </cell>
          <cell r="CQ34">
            <v>29274</v>
          </cell>
          <cell r="CT34">
            <v>0</v>
          </cell>
          <cell r="CU34">
            <v>0</v>
          </cell>
          <cell r="CV34">
            <v>-46938.674381944445</v>
          </cell>
          <cell r="CX34">
            <v>-46938.674381944445</v>
          </cell>
          <cell r="CY34">
            <v>0</v>
          </cell>
          <cell r="CZ34">
            <v>0</v>
          </cell>
          <cell r="DA34">
            <v>1980352.8643767585</v>
          </cell>
          <cell r="DC34">
            <v>0</v>
          </cell>
          <cell r="DD34">
            <v>0</v>
          </cell>
        </row>
        <row r="35">
          <cell r="D35">
            <v>2225</v>
          </cell>
          <cell r="F35" t="str">
            <v/>
          </cell>
          <cell r="J35">
            <v>59</v>
          </cell>
          <cell r="K35">
            <v>77</v>
          </cell>
          <cell r="L35">
            <v>84</v>
          </cell>
          <cell r="M35">
            <v>54</v>
          </cell>
          <cell r="N35">
            <v>54</v>
          </cell>
          <cell r="O35">
            <v>58</v>
          </cell>
          <cell r="P35">
            <v>35</v>
          </cell>
          <cell r="R35">
            <v>1380034.472736</v>
          </cell>
          <cell r="S35">
            <v>421</v>
          </cell>
          <cell r="AH35">
            <v>6784.729090173877</v>
          </cell>
          <cell r="AI35">
            <v>94627.8</v>
          </cell>
          <cell r="AJ35">
            <v>31436.04</v>
          </cell>
          <cell r="AK35">
            <v>1958</v>
          </cell>
          <cell r="AL35">
            <v>134806.56909017387</v>
          </cell>
          <cell r="AP35">
            <v>16580.148942609</v>
          </cell>
          <cell r="AQ35">
            <v>14553.065166218146</v>
          </cell>
          <cell r="AR35">
            <v>7701.5624414047215</v>
          </cell>
          <cell r="AS35">
            <v>38834.776550231865</v>
          </cell>
          <cell r="AT35">
            <v>157577</v>
          </cell>
          <cell r="AV35">
            <v>157577</v>
          </cell>
          <cell r="AW35">
            <v>0</v>
          </cell>
          <cell r="AY35">
            <v>0</v>
          </cell>
          <cell r="BB35">
            <v>0</v>
          </cell>
          <cell r="BC35">
            <v>121267.63935</v>
          </cell>
          <cell r="BD35">
            <v>24375.761099999996</v>
          </cell>
          <cell r="BE35">
            <v>4502.3464619999995</v>
          </cell>
          <cell r="BF35">
            <v>15700.857885</v>
          </cell>
          <cell r="BG35">
            <v>229168.2375</v>
          </cell>
          <cell r="BJ35">
            <v>21507.26</v>
          </cell>
          <cell r="BK35">
            <v>8623</v>
          </cell>
          <cell r="BL35">
            <v>0</v>
          </cell>
          <cell r="BM35">
            <v>425145.102297</v>
          </cell>
          <cell r="BN35">
            <v>5921.002068533552</v>
          </cell>
          <cell r="BO35">
            <v>24525.9</v>
          </cell>
          <cell r="BP35">
            <v>88661.12</v>
          </cell>
          <cell r="BQ35">
            <v>51344.32</v>
          </cell>
          <cell r="BS35">
            <v>170452.34206853356</v>
          </cell>
          <cell r="BT35">
            <v>0</v>
          </cell>
          <cell r="BX35">
            <v>0</v>
          </cell>
          <cell r="CA35">
            <v>0</v>
          </cell>
          <cell r="CB35">
            <v>0</v>
          </cell>
          <cell r="CC35">
            <v>5537.866666666667</v>
          </cell>
          <cell r="CD35">
            <v>28280.149999999965</v>
          </cell>
          <cell r="CE35">
            <v>58273</v>
          </cell>
          <cell r="CH35">
            <v>92091.01666666663</v>
          </cell>
          <cell r="CI35">
            <v>0</v>
          </cell>
          <cell r="CJ35">
            <v>0</v>
          </cell>
          <cell r="CK35">
            <v>0</v>
          </cell>
          <cell r="CL35">
            <v>0</v>
          </cell>
          <cell r="CM35">
            <v>8574</v>
          </cell>
          <cell r="CN35">
            <v>0</v>
          </cell>
          <cell r="CO35">
            <v>0</v>
          </cell>
          <cell r="CP35">
            <v>55000</v>
          </cell>
          <cell r="CQ35">
            <v>63574</v>
          </cell>
          <cell r="CT35">
            <v>0</v>
          </cell>
          <cell r="CU35">
            <v>0</v>
          </cell>
          <cell r="CV35">
            <v>-25180.862527306967</v>
          </cell>
          <cell r="CX35">
            <v>-25180.862527306967</v>
          </cell>
          <cell r="CY35">
            <v>0</v>
          </cell>
          <cell r="CZ35">
            <v>0</v>
          </cell>
          <cell r="DA35">
            <v>2437334.4168812986</v>
          </cell>
          <cell r="DC35">
            <v>0</v>
          </cell>
          <cell r="DD35">
            <v>0</v>
          </cell>
        </row>
        <row r="36">
          <cell r="D36">
            <v>3344</v>
          </cell>
          <cell r="F36" t="str">
            <v/>
          </cell>
          <cell r="J36">
            <v>60</v>
          </cell>
          <cell r="K36">
            <v>30</v>
          </cell>
          <cell r="L36">
            <v>30</v>
          </cell>
          <cell r="M36">
            <v>30</v>
          </cell>
          <cell r="N36">
            <v>27</v>
          </cell>
          <cell r="O36">
            <v>29</v>
          </cell>
          <cell r="P36">
            <v>30</v>
          </cell>
          <cell r="R36">
            <v>793292.695536</v>
          </cell>
          <cell r="S36">
            <v>236</v>
          </cell>
          <cell r="AH36">
            <v>3803.316069551152</v>
          </cell>
          <cell r="AI36">
            <v>32594.02</v>
          </cell>
          <cell r="AJ36">
            <v>22696.56</v>
          </cell>
          <cell r="AK36">
            <v>1097</v>
          </cell>
          <cell r="AL36">
            <v>60190.89606955115</v>
          </cell>
          <cell r="AP36">
            <v>11448.198079420501</v>
          </cell>
          <cell r="AQ36">
            <v>10797.435445903786</v>
          </cell>
          <cell r="AR36">
            <v>4999.25983038552</v>
          </cell>
          <cell r="AS36">
            <v>27244.893355709806</v>
          </cell>
          <cell r="AT36">
            <v>0</v>
          </cell>
          <cell r="AV36">
            <v>0</v>
          </cell>
          <cell r="AW36">
            <v>0</v>
          </cell>
          <cell r="AY36">
            <v>0</v>
          </cell>
          <cell r="BB36">
            <v>0</v>
          </cell>
          <cell r="BC36">
            <v>65297.95965</v>
          </cell>
          <cell r="BD36">
            <v>2294.18928</v>
          </cell>
          <cell r="BE36">
            <v>745.6115159999998</v>
          </cell>
          <cell r="BF36">
            <v>5161.92588</v>
          </cell>
          <cell r="BG36">
            <v>81482.04</v>
          </cell>
          <cell r="BJ36">
            <v>21507.26</v>
          </cell>
          <cell r="BK36">
            <v>1065</v>
          </cell>
          <cell r="BL36">
            <v>0</v>
          </cell>
          <cell r="BM36">
            <v>177553.986326</v>
          </cell>
          <cell r="BN36">
            <v>3378.2988614477263</v>
          </cell>
          <cell r="BO36">
            <v>2080.8</v>
          </cell>
          <cell r="BP36">
            <v>30033.56</v>
          </cell>
          <cell r="BQ36">
            <v>20871.192</v>
          </cell>
          <cell r="BS36">
            <v>56363.85086144773</v>
          </cell>
          <cell r="BT36">
            <v>0</v>
          </cell>
          <cell r="BX36">
            <v>0</v>
          </cell>
          <cell r="CA36">
            <v>0</v>
          </cell>
          <cell r="CB36">
            <v>0</v>
          </cell>
          <cell r="CC36">
            <v>3322.72</v>
          </cell>
          <cell r="CD36">
            <v>67347.9</v>
          </cell>
          <cell r="CE36">
            <v>31499</v>
          </cell>
          <cell r="CH36">
            <v>102169.62</v>
          </cell>
          <cell r="CI36">
            <v>0</v>
          </cell>
          <cell r="CJ36">
            <v>0</v>
          </cell>
          <cell r="CK36">
            <v>0</v>
          </cell>
          <cell r="CL36">
            <v>1508</v>
          </cell>
          <cell r="CM36">
            <v>2000.0000000000002</v>
          </cell>
          <cell r="CN36">
            <v>0</v>
          </cell>
          <cell r="CO36">
            <v>0</v>
          </cell>
          <cell r="CP36">
            <v>0</v>
          </cell>
          <cell r="CQ36">
            <v>3508</v>
          </cell>
          <cell r="CT36">
            <v>0</v>
          </cell>
          <cell r="CU36">
            <v>0</v>
          </cell>
          <cell r="CV36">
            <v>-21388.901952755903</v>
          </cell>
          <cell r="CX36">
            <v>-21388.901952755903</v>
          </cell>
          <cell r="CY36">
            <v>0</v>
          </cell>
          <cell r="CZ36">
            <v>0</v>
          </cell>
          <cell r="DA36">
            <v>1198935.0401959529</v>
          </cell>
          <cell r="DC36">
            <v>0</v>
          </cell>
          <cell r="DD36">
            <v>0</v>
          </cell>
        </row>
        <row r="37">
          <cell r="D37">
            <v>2259</v>
          </cell>
          <cell r="F37" t="str">
            <v/>
          </cell>
          <cell r="J37">
            <v>88</v>
          </cell>
          <cell r="K37">
            <v>74</v>
          </cell>
          <cell r="L37">
            <v>73</v>
          </cell>
          <cell r="M37">
            <v>67</v>
          </cell>
          <cell r="N37">
            <v>69</v>
          </cell>
          <cell r="O37">
            <v>60</v>
          </cell>
          <cell r="P37">
            <v>57</v>
          </cell>
          <cell r="R37">
            <v>1613329.5826680001</v>
          </cell>
          <cell r="S37">
            <v>488</v>
          </cell>
          <cell r="AH37">
            <v>7864.484076021026</v>
          </cell>
          <cell r="AI37">
            <v>53622.42</v>
          </cell>
          <cell r="AJ37">
            <v>50349.84</v>
          </cell>
          <cell r="AK37">
            <v>2269</v>
          </cell>
          <cell r="AL37">
            <v>114105.74407602102</v>
          </cell>
          <cell r="AP37">
            <v>17764.4452956525</v>
          </cell>
          <cell r="AQ37">
            <v>15648.457167976501</v>
          </cell>
          <cell r="AR37">
            <v>7634.004876129241</v>
          </cell>
          <cell r="AS37">
            <v>41046.90733975824</v>
          </cell>
          <cell r="AT37">
            <v>40865</v>
          </cell>
          <cell r="AV37">
            <v>40865</v>
          </cell>
          <cell r="AW37">
            <v>0</v>
          </cell>
          <cell r="AY37">
            <v>0</v>
          </cell>
          <cell r="BB37">
            <v>0</v>
          </cell>
          <cell r="BC37">
            <v>114271.4293875</v>
          </cell>
          <cell r="BD37">
            <v>10323.85176</v>
          </cell>
          <cell r="BE37">
            <v>3613.348116</v>
          </cell>
          <cell r="BF37">
            <v>4301.6049</v>
          </cell>
          <cell r="BG37">
            <v>139537.99349999995</v>
          </cell>
          <cell r="BJ37">
            <v>10992.134181542779</v>
          </cell>
          <cell r="BK37">
            <v>0</v>
          </cell>
          <cell r="BL37">
            <v>0</v>
          </cell>
          <cell r="BM37">
            <v>283040.36184504273</v>
          </cell>
          <cell r="BN37">
            <v>5367.159704834279</v>
          </cell>
          <cell r="BO37">
            <v>29433.326</v>
          </cell>
          <cell r="BP37">
            <v>68625.6</v>
          </cell>
          <cell r="BQ37">
            <v>47689.92</v>
          </cell>
          <cell r="BS37">
            <v>151116.0057048343</v>
          </cell>
          <cell r="BT37">
            <v>0</v>
          </cell>
          <cell r="BX37">
            <v>0</v>
          </cell>
          <cell r="CA37">
            <v>0</v>
          </cell>
          <cell r="CB37">
            <v>0</v>
          </cell>
          <cell r="CC37">
            <v>8860.586666666666</v>
          </cell>
          <cell r="CD37">
            <v>22470.849999999977</v>
          </cell>
          <cell r="CE37">
            <v>63434</v>
          </cell>
          <cell r="CH37">
            <v>94765.43666666665</v>
          </cell>
          <cell r="CI37">
            <v>0</v>
          </cell>
          <cell r="CJ37">
            <v>20456.425000000003</v>
          </cell>
          <cell r="CK37">
            <v>0</v>
          </cell>
          <cell r="CL37">
            <v>0</v>
          </cell>
          <cell r="CM37">
            <v>1000.0000000000001</v>
          </cell>
          <cell r="CN37">
            <v>0</v>
          </cell>
          <cell r="CO37">
            <v>27912.2461275</v>
          </cell>
          <cell r="CP37">
            <v>0</v>
          </cell>
          <cell r="CQ37">
            <v>49368.6711275</v>
          </cell>
          <cell r="CT37">
            <v>0</v>
          </cell>
          <cell r="CU37">
            <v>3603</v>
          </cell>
          <cell r="CV37">
            <v>-25995.61253723577</v>
          </cell>
          <cell r="CX37">
            <v>-22392.61253723577</v>
          </cell>
          <cell r="CY37">
            <v>0</v>
          </cell>
          <cell r="CZ37">
            <v>0</v>
          </cell>
          <cell r="DA37">
            <v>2365245.096890587</v>
          </cell>
          <cell r="DC37">
            <v>0</v>
          </cell>
          <cell r="DD37">
            <v>0</v>
          </cell>
        </row>
        <row r="38">
          <cell r="D38">
            <v>2267</v>
          </cell>
          <cell r="F38" t="str">
            <v/>
          </cell>
          <cell r="J38">
            <v>60</v>
          </cell>
          <cell r="K38">
            <v>29</v>
          </cell>
          <cell r="L38">
            <v>30</v>
          </cell>
          <cell r="M38">
            <v>30</v>
          </cell>
          <cell r="N38">
            <v>30</v>
          </cell>
          <cell r="O38">
            <v>29</v>
          </cell>
          <cell r="P38">
            <v>30</v>
          </cell>
          <cell r="R38">
            <v>799562.665428</v>
          </cell>
          <cell r="S38">
            <v>238</v>
          </cell>
          <cell r="AH38">
            <v>3835.5475616659924</v>
          </cell>
          <cell r="AI38">
            <v>53096.71</v>
          </cell>
          <cell r="AJ38">
            <v>17870.28</v>
          </cell>
          <cell r="AK38">
            <v>1107</v>
          </cell>
          <cell r="AL38">
            <v>75909.53756166599</v>
          </cell>
          <cell r="AP38">
            <v>21712.099805797498</v>
          </cell>
          <cell r="AQ38">
            <v>18934.633173251565</v>
          </cell>
          <cell r="AR38">
            <v>7634.004876129241</v>
          </cell>
          <cell r="AS38">
            <v>48280.737855178304</v>
          </cell>
          <cell r="AT38">
            <v>59370</v>
          </cell>
          <cell r="AV38">
            <v>59370</v>
          </cell>
          <cell r="AW38">
            <v>0</v>
          </cell>
          <cell r="AY38">
            <v>0</v>
          </cell>
          <cell r="BB38">
            <v>0</v>
          </cell>
          <cell r="BC38">
            <v>48973.469737499996</v>
          </cell>
          <cell r="BD38">
            <v>3441.28392</v>
          </cell>
          <cell r="BE38">
            <v>917.675712</v>
          </cell>
          <cell r="BF38">
            <v>1290.48147</v>
          </cell>
          <cell r="BG38">
            <v>133426.84049999996</v>
          </cell>
          <cell r="BJ38">
            <v>21507.26</v>
          </cell>
          <cell r="BK38">
            <v>9224</v>
          </cell>
          <cell r="BL38">
            <v>0</v>
          </cell>
          <cell r="BM38">
            <v>218781.01133949996</v>
          </cell>
          <cell r="BN38">
            <v>3985.6061265327985</v>
          </cell>
          <cell r="BO38">
            <v>14715.54</v>
          </cell>
          <cell r="BP38">
            <v>41175.36</v>
          </cell>
          <cell r="BQ38">
            <v>28613.951999999997</v>
          </cell>
          <cell r="BS38">
            <v>88490.45812653279</v>
          </cell>
          <cell r="BT38">
            <v>0</v>
          </cell>
          <cell r="BX38">
            <v>0</v>
          </cell>
          <cell r="CA38">
            <v>0</v>
          </cell>
          <cell r="CB38">
            <v>0</v>
          </cell>
          <cell r="CC38">
            <v>4430.293333333333</v>
          </cell>
          <cell r="CD38">
            <v>68036.9</v>
          </cell>
          <cell r="CE38">
            <v>8217</v>
          </cell>
          <cell r="CH38">
            <v>80684.19333333333</v>
          </cell>
          <cell r="CI38">
            <v>0</v>
          </cell>
          <cell r="CJ38">
            <v>0</v>
          </cell>
          <cell r="CK38">
            <v>0</v>
          </cell>
          <cell r="CL38">
            <v>0</v>
          </cell>
          <cell r="CM38">
            <v>2000.0000000000002</v>
          </cell>
          <cell r="CN38">
            <v>0</v>
          </cell>
          <cell r="CO38">
            <v>0</v>
          </cell>
          <cell r="CP38">
            <v>55000</v>
          </cell>
          <cell r="CQ38">
            <v>57000</v>
          </cell>
          <cell r="CT38">
            <v>0</v>
          </cell>
          <cell r="CU38">
            <v>0</v>
          </cell>
          <cell r="CV38">
            <v>-26492.88075897436</v>
          </cell>
          <cell r="CX38">
            <v>-26492.88075897436</v>
          </cell>
          <cell r="CY38">
            <v>0</v>
          </cell>
          <cell r="CZ38">
            <v>0</v>
          </cell>
          <cell r="DA38">
            <v>1401585.722885236</v>
          </cell>
          <cell r="DC38">
            <v>0</v>
          </cell>
          <cell r="DD38">
            <v>0</v>
          </cell>
        </row>
        <row r="39">
          <cell r="D39">
            <v>2289</v>
          </cell>
          <cell r="F39" t="str">
            <v/>
          </cell>
          <cell r="J39">
            <v>50</v>
          </cell>
          <cell r="K39">
            <v>53</v>
          </cell>
          <cell r="L39">
            <v>49</v>
          </cell>
          <cell r="M39">
            <v>37</v>
          </cell>
          <cell r="N39">
            <v>34</v>
          </cell>
          <cell r="O39">
            <v>23</v>
          </cell>
          <cell r="P39">
            <v>24</v>
          </cell>
          <cell r="R39">
            <v>894402.07809</v>
          </cell>
          <cell r="S39">
            <v>270</v>
          </cell>
          <cell r="AH39">
            <v>4351.251435503436</v>
          </cell>
          <cell r="AI39">
            <v>63610.91</v>
          </cell>
          <cell r="AJ39">
            <v>19435.56</v>
          </cell>
          <cell r="AK39">
            <v>1256</v>
          </cell>
          <cell r="AL39">
            <v>88653.72143550344</v>
          </cell>
          <cell r="AP39">
            <v>12632.494432464</v>
          </cell>
          <cell r="AQ39">
            <v>10171.497159184726</v>
          </cell>
          <cell r="AR39">
            <v>5877.50817896676</v>
          </cell>
          <cell r="AS39">
            <v>28681.499770615486</v>
          </cell>
          <cell r="AT39">
            <v>19195</v>
          </cell>
          <cell r="AV39">
            <v>19195</v>
          </cell>
          <cell r="AW39">
            <v>0</v>
          </cell>
          <cell r="AY39">
            <v>0</v>
          </cell>
          <cell r="BB39">
            <v>0</v>
          </cell>
          <cell r="BC39">
            <v>90950.7295125</v>
          </cell>
          <cell r="BD39">
            <v>15629.16447</v>
          </cell>
          <cell r="BE39">
            <v>5706.795834</v>
          </cell>
          <cell r="BF39">
            <v>13334.975190000001</v>
          </cell>
          <cell r="BG39">
            <v>156852.927</v>
          </cell>
          <cell r="BJ39">
            <v>21507.26</v>
          </cell>
          <cell r="BK39">
            <v>13973</v>
          </cell>
          <cell r="BL39">
            <v>0</v>
          </cell>
          <cell r="BM39">
            <v>317954.8520065</v>
          </cell>
          <cell r="BN39">
            <v>7446.8354288633145</v>
          </cell>
          <cell r="BO39">
            <v>19971.09</v>
          </cell>
          <cell r="BP39">
            <v>64583</v>
          </cell>
          <cell r="BQ39">
            <v>37400.5</v>
          </cell>
          <cell r="BS39">
            <v>129401.42542886332</v>
          </cell>
          <cell r="BT39">
            <v>0</v>
          </cell>
          <cell r="BX39">
            <v>0</v>
          </cell>
          <cell r="CA39">
            <v>0</v>
          </cell>
          <cell r="CB39">
            <v>0</v>
          </cell>
          <cell r="CC39">
            <v>3322.72</v>
          </cell>
          <cell r="CD39">
            <v>59848.16</v>
          </cell>
          <cell r="CE39">
            <v>43825</v>
          </cell>
          <cell r="CH39">
            <v>106995.88</v>
          </cell>
          <cell r="CI39">
            <v>0</v>
          </cell>
          <cell r="CJ39">
            <v>0</v>
          </cell>
          <cell r="CK39">
            <v>981.818181</v>
          </cell>
          <cell r="CL39">
            <v>0</v>
          </cell>
          <cell r="CM39">
            <v>0</v>
          </cell>
          <cell r="CN39">
            <v>0</v>
          </cell>
          <cell r="CO39">
            <v>0</v>
          </cell>
          <cell r="CP39">
            <v>55000</v>
          </cell>
          <cell r="CQ39">
            <v>55981.818181</v>
          </cell>
          <cell r="CT39">
            <v>0</v>
          </cell>
          <cell r="CU39">
            <v>0</v>
          </cell>
          <cell r="CV39">
            <v>-35329.24199100112</v>
          </cell>
          <cell r="CX39">
            <v>-35329.24199100112</v>
          </cell>
          <cell r="CY39">
            <v>18574</v>
          </cell>
          <cell r="CZ39">
            <v>0</v>
          </cell>
          <cell r="DA39">
            <v>1624511.0329214812</v>
          </cell>
          <cell r="DC39">
            <v>0</v>
          </cell>
          <cell r="DD39">
            <v>0</v>
          </cell>
        </row>
        <row r="40">
          <cell r="D40">
            <v>2307</v>
          </cell>
          <cell r="F40" t="str">
            <v/>
          </cell>
          <cell r="J40">
            <v>57</v>
          </cell>
          <cell r="K40">
            <v>58</v>
          </cell>
          <cell r="L40">
            <v>88</v>
          </cell>
          <cell r="M40">
            <v>86</v>
          </cell>
          <cell r="N40">
            <v>56</v>
          </cell>
          <cell r="O40">
            <v>58</v>
          </cell>
          <cell r="P40">
            <v>59</v>
          </cell>
          <cell r="R40">
            <v>1507435.871562</v>
          </cell>
          <cell r="S40">
            <v>462</v>
          </cell>
          <cell r="AH40">
            <v>7445.474678528103</v>
          </cell>
          <cell r="AI40">
            <v>62033.78</v>
          </cell>
          <cell r="AJ40">
            <v>44871.36</v>
          </cell>
          <cell r="AK40">
            <v>2148</v>
          </cell>
          <cell r="AL40">
            <v>116498.6146785281</v>
          </cell>
          <cell r="AP40">
            <v>33555.063336232495</v>
          </cell>
          <cell r="AQ40">
            <v>17056.818313094387</v>
          </cell>
          <cell r="AR40">
            <v>5337.04765676292</v>
          </cell>
          <cell r="AS40">
            <v>55948.929306089805</v>
          </cell>
          <cell r="AT40">
            <v>50415</v>
          </cell>
          <cell r="AV40">
            <v>50415</v>
          </cell>
          <cell r="AW40">
            <v>0</v>
          </cell>
          <cell r="AY40">
            <v>0</v>
          </cell>
          <cell r="BB40">
            <v>0</v>
          </cell>
          <cell r="BC40">
            <v>265855.97857499996</v>
          </cell>
          <cell r="BD40">
            <v>14482.069829999997</v>
          </cell>
          <cell r="BE40">
            <v>3297.89709</v>
          </cell>
          <cell r="BF40">
            <v>7527.808575</v>
          </cell>
          <cell r="BG40">
            <v>167038.18199999994</v>
          </cell>
          <cell r="BJ40">
            <v>21507.26</v>
          </cell>
          <cell r="BK40">
            <v>8012</v>
          </cell>
          <cell r="BL40">
            <v>0</v>
          </cell>
          <cell r="BM40">
            <v>487721.19606999983</v>
          </cell>
          <cell r="BN40">
            <v>6318.963811152282</v>
          </cell>
          <cell r="BO40">
            <v>30716.28</v>
          </cell>
          <cell r="BP40">
            <v>72845.68</v>
          </cell>
          <cell r="BQ40">
            <v>42185.48</v>
          </cell>
          <cell r="BS40">
            <v>152066.40381115227</v>
          </cell>
          <cell r="BT40">
            <v>0</v>
          </cell>
          <cell r="BX40">
            <v>0</v>
          </cell>
          <cell r="CA40">
            <v>0</v>
          </cell>
          <cell r="CB40">
            <v>0</v>
          </cell>
          <cell r="CC40">
            <v>2215.1466666666665</v>
          </cell>
          <cell r="CD40">
            <v>22243.849999999977</v>
          </cell>
          <cell r="CE40">
            <v>93191</v>
          </cell>
          <cell r="CH40">
            <v>117649.99666666664</v>
          </cell>
          <cell r="CI40">
            <v>0</v>
          </cell>
          <cell r="CJ40">
            <v>0</v>
          </cell>
          <cell r="CK40">
            <v>0</v>
          </cell>
          <cell r="CL40">
            <v>0</v>
          </cell>
          <cell r="CM40">
            <v>8574</v>
          </cell>
          <cell r="CN40">
            <v>0</v>
          </cell>
          <cell r="CO40">
            <v>0</v>
          </cell>
          <cell r="CP40">
            <v>0</v>
          </cell>
          <cell r="CQ40">
            <v>8574</v>
          </cell>
          <cell r="CT40">
            <v>0</v>
          </cell>
          <cell r="CU40">
            <v>0</v>
          </cell>
          <cell r="CV40">
            <v>-24480.262437090656</v>
          </cell>
          <cell r="CX40">
            <v>-24480.262437090656</v>
          </cell>
          <cell r="CY40">
            <v>0</v>
          </cell>
          <cell r="CZ40">
            <v>0</v>
          </cell>
          <cell r="DA40">
            <v>2471829.749657346</v>
          </cell>
          <cell r="DC40">
            <v>0</v>
          </cell>
          <cell r="DD40">
            <v>0</v>
          </cell>
        </row>
        <row r="41">
          <cell r="D41">
            <v>3661</v>
          </cell>
          <cell r="F41" t="str">
            <v/>
          </cell>
          <cell r="J41">
            <v>30</v>
          </cell>
          <cell r="K41">
            <v>30</v>
          </cell>
          <cell r="L41">
            <v>29</v>
          </cell>
          <cell r="M41">
            <v>30</v>
          </cell>
          <cell r="N41">
            <v>30</v>
          </cell>
          <cell r="O41">
            <v>30</v>
          </cell>
          <cell r="P41">
            <v>30</v>
          </cell>
          <cell r="R41">
            <v>684882.422724</v>
          </cell>
          <cell r="S41">
            <v>209</v>
          </cell>
          <cell r="AH41">
            <v>3368.1909260008083</v>
          </cell>
          <cell r="AI41">
            <v>17874.14</v>
          </cell>
          <cell r="AJ41">
            <v>22827</v>
          </cell>
          <cell r="AK41">
            <v>972</v>
          </cell>
          <cell r="AL41">
            <v>45041.33092600081</v>
          </cell>
          <cell r="AP41">
            <v>3947.654510145</v>
          </cell>
          <cell r="AQ41">
            <v>14396.580594538382</v>
          </cell>
          <cell r="AR41">
            <v>7971.792702506641</v>
          </cell>
          <cell r="AS41">
            <v>26316.027807190025</v>
          </cell>
          <cell r="AT41">
            <v>26577</v>
          </cell>
          <cell r="AV41">
            <v>26577</v>
          </cell>
          <cell r="AW41">
            <v>0</v>
          </cell>
          <cell r="AY41">
            <v>0</v>
          </cell>
          <cell r="BB41">
            <v>0</v>
          </cell>
          <cell r="BC41">
            <v>48973.469737499996</v>
          </cell>
          <cell r="BD41">
            <v>1720.64196</v>
          </cell>
          <cell r="BE41">
            <v>372.8057579999999</v>
          </cell>
          <cell r="BF41">
            <v>6237.327105</v>
          </cell>
          <cell r="BG41">
            <v>39722.49449999999</v>
          </cell>
          <cell r="BJ41">
            <v>0</v>
          </cell>
          <cell r="BK41">
            <v>0</v>
          </cell>
          <cell r="BL41">
            <v>0</v>
          </cell>
          <cell r="BM41">
            <v>97026.7390605</v>
          </cell>
          <cell r="BN41">
            <v>2688.8330820818405</v>
          </cell>
          <cell r="BO41">
            <v>2890.68</v>
          </cell>
          <cell r="BP41">
            <v>26799.48</v>
          </cell>
          <cell r="BQ41">
            <v>15519.78</v>
          </cell>
          <cell r="BS41">
            <v>47898.77308208184</v>
          </cell>
          <cell r="BT41">
            <v>0</v>
          </cell>
          <cell r="BX41">
            <v>0</v>
          </cell>
          <cell r="CA41">
            <v>0</v>
          </cell>
          <cell r="CB41">
            <v>0</v>
          </cell>
          <cell r="CC41">
            <v>1107.5733333333333</v>
          </cell>
          <cell r="CD41">
            <v>77687.9</v>
          </cell>
          <cell r="CE41">
            <v>27391</v>
          </cell>
          <cell r="CH41">
            <v>106186.47333333333</v>
          </cell>
          <cell r="CI41">
            <v>1487.7999999999947</v>
          </cell>
          <cell r="CJ41">
            <v>0</v>
          </cell>
          <cell r="CK41">
            <v>0</v>
          </cell>
          <cell r="CL41">
            <v>0</v>
          </cell>
          <cell r="CM41">
            <v>0</v>
          </cell>
          <cell r="CN41">
            <v>0</v>
          </cell>
          <cell r="CO41">
            <v>0</v>
          </cell>
          <cell r="CP41">
            <v>0</v>
          </cell>
          <cell r="CQ41">
            <v>1487.7999999999947</v>
          </cell>
          <cell r="CT41">
            <v>0</v>
          </cell>
          <cell r="CU41">
            <v>0</v>
          </cell>
          <cell r="CV41">
            <v>-30051.471509971507</v>
          </cell>
          <cell r="CX41">
            <v>-30051.471509971507</v>
          </cell>
          <cell r="CY41">
            <v>0</v>
          </cell>
          <cell r="CZ41">
            <v>0</v>
          </cell>
          <cell r="DA41">
            <v>1005365.0954231344</v>
          </cell>
          <cell r="DC41">
            <v>0</v>
          </cell>
          <cell r="DD41">
            <v>0</v>
          </cell>
        </row>
        <row r="42">
          <cell r="D42">
            <v>3360</v>
          </cell>
          <cell r="F42" t="str">
            <v/>
          </cell>
          <cell r="J42">
            <v>29</v>
          </cell>
          <cell r="K42">
            <v>29</v>
          </cell>
          <cell r="L42">
            <v>29</v>
          </cell>
          <cell r="M42">
            <v>25</v>
          </cell>
          <cell r="N42">
            <v>27</v>
          </cell>
          <cell r="O42">
            <v>27</v>
          </cell>
          <cell r="P42">
            <v>17</v>
          </cell>
          <cell r="R42">
            <v>601986.113718</v>
          </cell>
          <cell r="S42">
            <v>183</v>
          </cell>
          <cell r="AH42">
            <v>2949.1815285078847</v>
          </cell>
          <cell r="AI42">
            <v>33119.73</v>
          </cell>
          <cell r="AJ42">
            <v>15652.8</v>
          </cell>
          <cell r="AK42">
            <v>851</v>
          </cell>
          <cell r="AL42">
            <v>52572.71152850789</v>
          </cell>
          <cell r="AP42">
            <v>11842.963530435</v>
          </cell>
          <cell r="AQ42">
            <v>5789.929152151305</v>
          </cell>
          <cell r="AR42">
            <v>4458.79930818168</v>
          </cell>
          <cell r="AS42">
            <v>22091.691990767984</v>
          </cell>
          <cell r="AT42">
            <v>4525</v>
          </cell>
          <cell r="AV42">
            <v>4525</v>
          </cell>
          <cell r="AW42">
            <v>0</v>
          </cell>
          <cell r="AY42">
            <v>0</v>
          </cell>
          <cell r="BB42">
            <v>0</v>
          </cell>
          <cell r="BC42">
            <v>34981.049812499994</v>
          </cell>
          <cell r="BD42">
            <v>7169.3414999999995</v>
          </cell>
          <cell r="BE42">
            <v>2064.7703519999995</v>
          </cell>
          <cell r="BF42">
            <v>0</v>
          </cell>
          <cell r="BG42">
            <v>79444.98899999999</v>
          </cell>
          <cell r="BJ42">
            <v>21507.26</v>
          </cell>
          <cell r="BK42">
            <v>2897</v>
          </cell>
          <cell r="BL42">
            <v>0</v>
          </cell>
          <cell r="BM42">
            <v>148064.4106645</v>
          </cell>
          <cell r="BN42">
            <v>1589.1030998584129</v>
          </cell>
          <cell r="BO42">
            <v>3083.46</v>
          </cell>
          <cell r="BP42">
            <v>19088.96</v>
          </cell>
          <cell r="BQ42">
            <v>12160.016000000001</v>
          </cell>
          <cell r="BS42">
            <v>35921.53909985841</v>
          </cell>
          <cell r="BT42">
            <v>0</v>
          </cell>
          <cell r="BX42">
            <v>0</v>
          </cell>
          <cell r="CA42">
            <v>0</v>
          </cell>
          <cell r="CB42">
            <v>0</v>
          </cell>
          <cell r="CC42">
            <v>3322.72</v>
          </cell>
          <cell r="CD42">
            <v>77424.9</v>
          </cell>
          <cell r="CE42">
            <v>26021</v>
          </cell>
          <cell r="CH42">
            <v>106768.62</v>
          </cell>
          <cell r="CI42">
            <v>40170.60000000001</v>
          </cell>
          <cell r="CJ42">
            <v>0</v>
          </cell>
          <cell r="CK42">
            <v>0</v>
          </cell>
          <cell r="CL42">
            <v>0</v>
          </cell>
          <cell r="CM42">
            <v>0</v>
          </cell>
          <cell r="CN42">
            <v>0</v>
          </cell>
          <cell r="CO42">
            <v>0</v>
          </cell>
          <cell r="CP42">
            <v>0</v>
          </cell>
          <cell r="CQ42">
            <v>40170.60000000001</v>
          </cell>
          <cell r="CT42">
            <v>0</v>
          </cell>
          <cell r="CU42">
            <v>0</v>
          </cell>
          <cell r="CV42">
            <v>0</v>
          </cell>
          <cell r="CX42">
            <v>0</v>
          </cell>
          <cell r="CY42">
            <v>434</v>
          </cell>
          <cell r="CZ42">
            <v>0</v>
          </cell>
          <cell r="DA42">
            <v>1012534.6870016342</v>
          </cell>
          <cell r="DC42">
            <v>0</v>
          </cell>
          <cell r="DD42">
            <v>0</v>
          </cell>
        </row>
        <row r="43">
          <cell r="D43">
            <v>2870</v>
          </cell>
          <cell r="F43" t="str">
            <v/>
          </cell>
          <cell r="J43">
            <v>56</v>
          </cell>
          <cell r="K43">
            <v>30</v>
          </cell>
          <cell r="L43">
            <v>30</v>
          </cell>
          <cell r="M43">
            <v>30</v>
          </cell>
          <cell r="N43">
            <v>30</v>
          </cell>
          <cell r="O43">
            <v>30</v>
          </cell>
          <cell r="P43">
            <v>24</v>
          </cell>
          <cell r="R43">
            <v>771230.124</v>
          </cell>
          <cell r="S43">
            <v>230</v>
          </cell>
          <cell r="AH43">
            <v>3706.621593206631</v>
          </cell>
          <cell r="AI43">
            <v>15771.3</v>
          </cell>
          <cell r="AJ43">
            <v>26088</v>
          </cell>
          <cell r="AK43">
            <v>1070</v>
          </cell>
          <cell r="AL43">
            <v>46635.92159320663</v>
          </cell>
          <cell r="AP43">
            <v>3947.654510145</v>
          </cell>
          <cell r="AQ43">
            <v>2973.2068619155352</v>
          </cell>
          <cell r="AR43">
            <v>1891.61182771344</v>
          </cell>
          <cell r="AS43">
            <v>8812.473199773976</v>
          </cell>
          <cell r="AT43">
            <v>34816</v>
          </cell>
          <cell r="AV43">
            <v>34816</v>
          </cell>
          <cell r="AW43">
            <v>0</v>
          </cell>
          <cell r="AY43">
            <v>0</v>
          </cell>
          <cell r="BB43">
            <v>0</v>
          </cell>
          <cell r="BC43">
            <v>55969.6797</v>
          </cell>
          <cell r="BD43">
            <v>4875.152219999999</v>
          </cell>
          <cell r="BE43">
            <v>1319.1588359999998</v>
          </cell>
          <cell r="BF43">
            <v>2365.882695</v>
          </cell>
          <cell r="BG43">
            <v>35648.39249999999</v>
          </cell>
          <cell r="BJ43">
            <v>886.6743690296539</v>
          </cell>
          <cell r="BK43">
            <v>0</v>
          </cell>
          <cell r="BL43">
            <v>0</v>
          </cell>
          <cell r="BM43">
            <v>101064.94032002964</v>
          </cell>
          <cell r="BN43">
            <v>2327.904632561363</v>
          </cell>
          <cell r="BO43">
            <v>12963.69</v>
          </cell>
          <cell r="BP43">
            <v>29619.44</v>
          </cell>
          <cell r="BQ43">
            <v>20583.408</v>
          </cell>
          <cell r="BS43">
            <v>65494.44263256136</v>
          </cell>
          <cell r="BT43">
            <v>0</v>
          </cell>
          <cell r="BX43">
            <v>0</v>
          </cell>
          <cell r="CA43">
            <v>0</v>
          </cell>
          <cell r="CB43">
            <v>0</v>
          </cell>
          <cell r="CC43">
            <v>4430.293333333333</v>
          </cell>
          <cell r="CD43">
            <v>63348.899999999994</v>
          </cell>
          <cell r="CE43">
            <v>20045</v>
          </cell>
          <cell r="CH43">
            <v>87824.19333333333</v>
          </cell>
          <cell r="CI43">
            <v>0</v>
          </cell>
          <cell r="CJ43">
            <v>0</v>
          </cell>
          <cell r="CK43">
            <v>0</v>
          </cell>
          <cell r="CL43">
            <v>0</v>
          </cell>
          <cell r="CM43">
            <v>2000.0000000000002</v>
          </cell>
          <cell r="CN43">
            <v>0</v>
          </cell>
          <cell r="CO43">
            <v>0</v>
          </cell>
          <cell r="CP43">
            <v>0</v>
          </cell>
          <cell r="CQ43">
            <v>2000.0000000000002</v>
          </cell>
          <cell r="CT43">
            <v>0</v>
          </cell>
          <cell r="CU43">
            <v>0</v>
          </cell>
          <cell r="CV43">
            <v>0</v>
          </cell>
          <cell r="CX43">
            <v>0</v>
          </cell>
          <cell r="CY43">
            <v>0</v>
          </cell>
          <cell r="CZ43">
            <v>0</v>
          </cell>
          <cell r="DA43">
            <v>1117878.0950789046</v>
          </cell>
          <cell r="DC43">
            <v>0</v>
          </cell>
          <cell r="DD43">
            <v>0</v>
          </cell>
        </row>
        <row r="44">
          <cell r="D44">
            <v>2782</v>
          </cell>
          <cell r="F44" t="str">
            <v/>
          </cell>
          <cell r="J44">
            <v>90</v>
          </cell>
          <cell r="K44">
            <v>60</v>
          </cell>
          <cell r="L44">
            <v>89</v>
          </cell>
          <cell r="M44">
            <v>59</v>
          </cell>
          <cell r="N44">
            <v>60</v>
          </cell>
          <cell r="O44">
            <v>58</v>
          </cell>
          <cell r="P44">
            <v>58</v>
          </cell>
          <cell r="R44">
            <v>1570934.768814</v>
          </cell>
          <cell r="S44">
            <v>474</v>
          </cell>
          <cell r="AH44">
            <v>7638.863631217145</v>
          </cell>
          <cell r="AI44">
            <v>32068.31</v>
          </cell>
          <cell r="AJ44">
            <v>53871.72</v>
          </cell>
          <cell r="AK44">
            <v>2204</v>
          </cell>
          <cell r="AL44">
            <v>95782.89363121716</v>
          </cell>
          <cell r="AP44">
            <v>11053.432628406</v>
          </cell>
          <cell r="AQ44">
            <v>19873.540603330155</v>
          </cell>
          <cell r="AR44">
            <v>4729.029569283601</v>
          </cell>
          <cell r="AS44">
            <v>35656.00280101976</v>
          </cell>
          <cell r="AT44">
            <v>46805</v>
          </cell>
          <cell r="AV44">
            <v>46805</v>
          </cell>
          <cell r="AW44">
            <v>0</v>
          </cell>
          <cell r="AY44">
            <v>0</v>
          </cell>
          <cell r="BB44">
            <v>0</v>
          </cell>
          <cell r="BC44">
            <v>74626.2396</v>
          </cell>
          <cell r="BD44">
            <v>6165.63369</v>
          </cell>
          <cell r="BE44">
            <v>1921.3835219999996</v>
          </cell>
          <cell r="BF44">
            <v>3656.364165</v>
          </cell>
          <cell r="BG44">
            <v>88611.71849999999</v>
          </cell>
          <cell r="BJ44">
            <v>0</v>
          </cell>
          <cell r="BK44">
            <v>0</v>
          </cell>
          <cell r="BL44">
            <v>0</v>
          </cell>
          <cell r="BM44">
            <v>174981.339477</v>
          </cell>
          <cell r="BN44">
            <v>4496.444674463109</v>
          </cell>
          <cell r="BO44">
            <v>23092.8</v>
          </cell>
          <cell r="BP44">
            <v>56280.88</v>
          </cell>
          <cell r="BQ44">
            <v>39111.21599999999</v>
          </cell>
          <cell r="BS44">
            <v>122981.3406744631</v>
          </cell>
          <cell r="BT44">
            <v>0</v>
          </cell>
          <cell r="BV44">
            <v>10147</v>
          </cell>
          <cell r="BX44">
            <v>0</v>
          </cell>
          <cell r="CA44">
            <v>0</v>
          </cell>
          <cell r="CB44">
            <v>10147</v>
          </cell>
          <cell r="CC44">
            <v>11075.733333333334</v>
          </cell>
          <cell r="CD44">
            <v>21283.349999999977</v>
          </cell>
          <cell r="CE44">
            <v>34238</v>
          </cell>
          <cell r="CH44">
            <v>66597.08333333331</v>
          </cell>
          <cell r="CI44">
            <v>0</v>
          </cell>
          <cell r="CJ44">
            <v>0</v>
          </cell>
          <cell r="CK44">
            <v>18000</v>
          </cell>
          <cell r="CL44">
            <v>0</v>
          </cell>
          <cell r="CM44">
            <v>8574</v>
          </cell>
          <cell r="CN44">
            <v>0</v>
          </cell>
          <cell r="CO44">
            <v>0</v>
          </cell>
          <cell r="CP44">
            <v>0</v>
          </cell>
          <cell r="CQ44">
            <v>26574</v>
          </cell>
          <cell r="CT44">
            <v>0</v>
          </cell>
          <cell r="CU44">
            <v>0</v>
          </cell>
          <cell r="CV44">
            <v>-21110.817305050507</v>
          </cell>
          <cell r="CX44">
            <v>-21110.817305050507</v>
          </cell>
          <cell r="CY44">
            <v>0</v>
          </cell>
          <cell r="CZ44">
            <v>0</v>
          </cell>
          <cell r="DA44">
            <v>2129348.6114259833</v>
          </cell>
          <cell r="DC44">
            <v>0</v>
          </cell>
          <cell r="DD44">
            <v>0</v>
          </cell>
        </row>
        <row r="45">
          <cell r="D45">
            <v>2342</v>
          </cell>
          <cell r="F45" t="str">
            <v/>
          </cell>
          <cell r="J45">
            <v>30</v>
          </cell>
          <cell r="K45">
            <v>29</v>
          </cell>
          <cell r="L45">
            <v>58</v>
          </cell>
          <cell r="M45">
            <v>31</v>
          </cell>
          <cell r="N45">
            <v>29</v>
          </cell>
          <cell r="O45">
            <v>21</v>
          </cell>
          <cell r="P45">
            <v>27</v>
          </cell>
          <cell r="R45">
            <v>736560.4075199999</v>
          </cell>
          <cell r="S45">
            <v>225</v>
          </cell>
          <cell r="AH45">
            <v>3626.0428629195308</v>
          </cell>
          <cell r="AI45">
            <v>25759.79</v>
          </cell>
          <cell r="AJ45">
            <v>22957.44</v>
          </cell>
          <cell r="AK45">
            <v>1046</v>
          </cell>
          <cell r="AL45">
            <v>53389.27286291953</v>
          </cell>
          <cell r="AP45">
            <v>16974.9143936235</v>
          </cell>
          <cell r="AQ45">
            <v>9858.528015825195</v>
          </cell>
          <cell r="AR45">
            <v>4661.47200400812</v>
          </cell>
          <cell r="AS45">
            <v>31494.914413456816</v>
          </cell>
          <cell r="AT45">
            <v>12799</v>
          </cell>
          <cell r="AV45">
            <v>12799</v>
          </cell>
          <cell r="AW45">
            <v>0</v>
          </cell>
          <cell r="AY45">
            <v>0</v>
          </cell>
          <cell r="BB45">
            <v>0</v>
          </cell>
          <cell r="BC45">
            <v>79290.379575</v>
          </cell>
          <cell r="BD45">
            <v>9463.53078</v>
          </cell>
          <cell r="BE45">
            <v>2580.96294</v>
          </cell>
          <cell r="BF45">
            <v>4731.76539</v>
          </cell>
          <cell r="BG45">
            <v>75370.88699999999</v>
          </cell>
          <cell r="BJ45">
            <v>21507.26</v>
          </cell>
          <cell r="BK45">
            <v>2712</v>
          </cell>
          <cell r="BL45">
            <v>0</v>
          </cell>
          <cell r="BM45">
            <v>195656.785685</v>
          </cell>
          <cell r="BN45">
            <v>4692.052331497981</v>
          </cell>
          <cell r="BO45">
            <v>14598.75</v>
          </cell>
          <cell r="BP45">
            <v>38592.04</v>
          </cell>
          <cell r="BQ45">
            <v>22348.94</v>
          </cell>
          <cell r="BS45">
            <v>80231.78233149798</v>
          </cell>
          <cell r="BT45">
            <v>0</v>
          </cell>
          <cell r="BX45">
            <v>0</v>
          </cell>
          <cell r="CA45">
            <v>0</v>
          </cell>
          <cell r="CB45">
            <v>0</v>
          </cell>
          <cell r="CC45">
            <v>3322.72</v>
          </cell>
          <cell r="CD45">
            <v>72895.9</v>
          </cell>
          <cell r="CE45">
            <v>32869</v>
          </cell>
          <cell r="CH45">
            <v>109087.62</v>
          </cell>
          <cell r="CI45">
            <v>0</v>
          </cell>
          <cell r="CJ45">
            <v>0</v>
          </cell>
          <cell r="CK45">
            <v>0</v>
          </cell>
          <cell r="CL45">
            <v>0</v>
          </cell>
          <cell r="CM45">
            <v>8574</v>
          </cell>
          <cell r="CN45">
            <v>0</v>
          </cell>
          <cell r="CO45">
            <v>0</v>
          </cell>
          <cell r="CP45">
            <v>0</v>
          </cell>
          <cell r="CQ45">
            <v>8574</v>
          </cell>
          <cell r="CT45">
            <v>0</v>
          </cell>
          <cell r="CU45">
            <v>0</v>
          </cell>
          <cell r="CV45">
            <v>-32446.135000000002</v>
          </cell>
          <cell r="CX45">
            <v>-32446.135000000002</v>
          </cell>
          <cell r="CY45">
            <v>0</v>
          </cell>
          <cell r="CZ45">
            <v>0</v>
          </cell>
          <cell r="DA45">
            <v>1195347.6478128743</v>
          </cell>
          <cell r="DC45">
            <v>0</v>
          </cell>
          <cell r="DD45">
            <v>0</v>
          </cell>
        </row>
        <row r="46">
          <cell r="D46">
            <v>2347</v>
          </cell>
          <cell r="F46" t="str">
            <v/>
          </cell>
          <cell r="J46">
            <v>89</v>
          </cell>
          <cell r="K46">
            <v>88</v>
          </cell>
          <cell r="L46">
            <v>60</v>
          </cell>
          <cell r="M46">
            <v>56</v>
          </cell>
          <cell r="N46">
            <v>57</v>
          </cell>
          <cell r="O46">
            <v>53</v>
          </cell>
          <cell r="P46">
            <v>42</v>
          </cell>
          <cell r="R46">
            <v>1478334.13653</v>
          </cell>
          <cell r="S46">
            <v>445</v>
          </cell>
          <cell r="AH46">
            <v>7171.50699555196</v>
          </cell>
          <cell r="AI46">
            <v>88319.28</v>
          </cell>
          <cell r="AJ46">
            <v>36131.88</v>
          </cell>
          <cell r="AK46">
            <v>2069</v>
          </cell>
          <cell r="AL46">
            <v>133691.66699555196</v>
          </cell>
          <cell r="AP46">
            <v>8290.0744713045</v>
          </cell>
          <cell r="AQ46">
            <v>16743.849169734858</v>
          </cell>
          <cell r="AR46">
            <v>15470.682448084923</v>
          </cell>
          <cell r="AS46">
            <v>40504.60608912428</v>
          </cell>
          <cell r="AT46">
            <v>26005</v>
          </cell>
          <cell r="AV46">
            <v>26005</v>
          </cell>
          <cell r="AW46">
            <v>0</v>
          </cell>
          <cell r="AY46">
            <v>0</v>
          </cell>
          <cell r="BB46">
            <v>0</v>
          </cell>
          <cell r="BC46">
            <v>81622.4495625</v>
          </cell>
          <cell r="BD46">
            <v>13048.201529999998</v>
          </cell>
          <cell r="BE46">
            <v>3269.2197239999996</v>
          </cell>
          <cell r="BF46">
            <v>5592.08637</v>
          </cell>
          <cell r="BG46">
            <v>226621.92375</v>
          </cell>
          <cell r="BJ46">
            <v>21507.26</v>
          </cell>
          <cell r="BK46">
            <v>5339</v>
          </cell>
          <cell r="BL46">
            <v>0</v>
          </cell>
          <cell r="BM46">
            <v>357000.1409365</v>
          </cell>
          <cell r="BN46">
            <v>6540.945465665023</v>
          </cell>
          <cell r="BO46">
            <v>34860.54</v>
          </cell>
          <cell r="BP46">
            <v>74097.9</v>
          </cell>
          <cell r="BQ46">
            <v>51492.78</v>
          </cell>
          <cell r="BS46">
            <v>166992.16546566502</v>
          </cell>
          <cell r="BT46">
            <v>0</v>
          </cell>
          <cell r="BX46">
            <v>0</v>
          </cell>
          <cell r="CA46">
            <v>0</v>
          </cell>
          <cell r="CB46">
            <v>0</v>
          </cell>
          <cell r="CC46">
            <v>4430.293333333333</v>
          </cell>
          <cell r="CD46">
            <v>38176.34999999998</v>
          </cell>
          <cell r="CE46">
            <v>66236</v>
          </cell>
          <cell r="CH46">
            <v>108842.64333333331</v>
          </cell>
          <cell r="CI46">
            <v>0</v>
          </cell>
          <cell r="CJ46">
            <v>0</v>
          </cell>
          <cell r="CK46">
            <v>12600</v>
          </cell>
          <cell r="CL46">
            <v>0</v>
          </cell>
          <cell r="CM46">
            <v>8574</v>
          </cell>
          <cell r="CN46">
            <v>0</v>
          </cell>
          <cell r="CO46">
            <v>55958.13888</v>
          </cell>
          <cell r="CP46">
            <v>0</v>
          </cell>
          <cell r="CQ46">
            <v>77132.13888</v>
          </cell>
          <cell r="CT46">
            <v>0</v>
          </cell>
          <cell r="CU46">
            <v>0</v>
          </cell>
          <cell r="CV46">
            <v>-54265.879188640974</v>
          </cell>
          <cell r="CX46">
            <v>-54265.879188640974</v>
          </cell>
          <cell r="CY46">
            <v>0</v>
          </cell>
          <cell r="CZ46">
            <v>0</v>
          </cell>
          <cell r="DA46">
            <v>2334236.6190415337</v>
          </cell>
          <cell r="DC46">
            <v>0</v>
          </cell>
          <cell r="DD46">
            <v>0</v>
          </cell>
        </row>
        <row r="47">
          <cell r="D47">
            <v>2349</v>
          </cell>
          <cell r="F47" t="str">
            <v/>
          </cell>
          <cell r="J47">
            <v>60</v>
          </cell>
          <cell r="K47">
            <v>52</v>
          </cell>
          <cell r="L47">
            <v>30</v>
          </cell>
          <cell r="M47">
            <v>28</v>
          </cell>
          <cell r="N47">
            <v>30</v>
          </cell>
          <cell r="O47">
            <v>26</v>
          </cell>
          <cell r="P47">
            <v>30</v>
          </cell>
          <cell r="R47">
            <v>857165.4299760001</v>
          </cell>
          <cell r="S47">
            <v>256</v>
          </cell>
          <cell r="AH47">
            <v>4125.630990699555</v>
          </cell>
          <cell r="AI47">
            <v>42056.8</v>
          </cell>
          <cell r="AJ47">
            <v>22957.44</v>
          </cell>
          <cell r="AK47">
            <v>1190</v>
          </cell>
          <cell r="AL47">
            <v>70329.87099069955</v>
          </cell>
          <cell r="AP47">
            <v>3947.654510145</v>
          </cell>
          <cell r="AQ47">
            <v>9232.589729106136</v>
          </cell>
          <cell r="AR47">
            <v>10066.077226046522</v>
          </cell>
          <cell r="AS47">
            <v>23246.32146529766</v>
          </cell>
          <cell r="AT47">
            <v>0</v>
          </cell>
          <cell r="AV47">
            <v>0</v>
          </cell>
          <cell r="AW47">
            <v>0</v>
          </cell>
          <cell r="AY47">
            <v>0</v>
          </cell>
          <cell r="BB47">
            <v>0</v>
          </cell>
          <cell r="BC47">
            <v>60633.819675</v>
          </cell>
          <cell r="BD47">
            <v>6165.63369</v>
          </cell>
          <cell r="BE47">
            <v>1950.060888</v>
          </cell>
          <cell r="BF47">
            <v>3011.1234299999996</v>
          </cell>
          <cell r="BG47">
            <v>106945.17749999999</v>
          </cell>
          <cell r="BJ47">
            <v>21507.26</v>
          </cell>
          <cell r="BK47">
            <v>3415</v>
          </cell>
          <cell r="BL47">
            <v>0</v>
          </cell>
          <cell r="BM47">
            <v>203628.075183</v>
          </cell>
          <cell r="BN47">
            <v>4364.457723289079</v>
          </cell>
          <cell r="BO47">
            <v>15182.7</v>
          </cell>
          <cell r="BP47">
            <v>51467.556666666664</v>
          </cell>
          <cell r="BQ47">
            <v>29805.248333333333</v>
          </cell>
          <cell r="BS47">
            <v>100819.96272328908</v>
          </cell>
          <cell r="BT47">
            <v>0</v>
          </cell>
          <cell r="BX47">
            <v>0</v>
          </cell>
          <cell r="CA47">
            <v>0</v>
          </cell>
          <cell r="CB47">
            <v>0</v>
          </cell>
          <cell r="CC47">
            <v>9968.16</v>
          </cell>
          <cell r="CD47">
            <v>63719.16</v>
          </cell>
          <cell r="CE47">
            <v>21913</v>
          </cell>
          <cell r="CH47">
            <v>95600.32</v>
          </cell>
          <cell r="CI47">
            <v>0</v>
          </cell>
          <cell r="CJ47">
            <v>0</v>
          </cell>
          <cell r="CK47">
            <v>0</v>
          </cell>
          <cell r="CL47">
            <v>0</v>
          </cell>
          <cell r="CM47">
            <v>8574</v>
          </cell>
          <cell r="CN47">
            <v>0</v>
          </cell>
          <cell r="CO47">
            <v>55958.13888</v>
          </cell>
          <cell r="CP47">
            <v>0</v>
          </cell>
          <cell r="CQ47">
            <v>64532.13888</v>
          </cell>
          <cell r="CT47">
            <v>0</v>
          </cell>
          <cell r="CU47">
            <v>0</v>
          </cell>
          <cell r="CV47">
            <v>-31620.27808056872</v>
          </cell>
          <cell r="CX47">
            <v>-31620.27808056872</v>
          </cell>
          <cell r="CY47">
            <v>0</v>
          </cell>
          <cell r="CZ47">
            <v>0</v>
          </cell>
          <cell r="DA47">
            <v>1383701.8411377177</v>
          </cell>
          <cell r="DC47">
            <v>0</v>
          </cell>
          <cell r="DD47">
            <v>0</v>
          </cell>
        </row>
        <row r="48">
          <cell r="D48">
            <v>2911</v>
          </cell>
          <cell r="F48" t="str">
            <v/>
          </cell>
          <cell r="J48">
            <v>58</v>
          </cell>
          <cell r="K48">
            <v>57</v>
          </cell>
          <cell r="L48">
            <v>56</v>
          </cell>
          <cell r="M48">
            <v>42</v>
          </cell>
          <cell r="N48">
            <v>57</v>
          </cell>
          <cell r="O48">
            <v>41</v>
          </cell>
          <cell r="P48">
            <v>40</v>
          </cell>
          <cell r="R48">
            <v>1156593.098766</v>
          </cell>
          <cell r="S48">
            <v>351</v>
          </cell>
          <cell r="AH48">
            <v>5656.626866154467</v>
          </cell>
          <cell r="AI48">
            <v>42582.51</v>
          </cell>
          <cell r="AJ48">
            <v>35218.8</v>
          </cell>
          <cell r="AK48">
            <v>1632</v>
          </cell>
          <cell r="AL48">
            <v>85089.93686615447</v>
          </cell>
          <cell r="AP48">
            <v>1184.2963530435</v>
          </cell>
          <cell r="AQ48">
            <v>1251.8765734381202</v>
          </cell>
          <cell r="AR48">
            <v>7566.44731085376</v>
          </cell>
          <cell r="AS48">
            <v>10002.62023733538</v>
          </cell>
          <cell r="AT48">
            <v>10478</v>
          </cell>
          <cell r="AV48">
            <v>10478</v>
          </cell>
          <cell r="AW48">
            <v>150918.16549218752</v>
          </cell>
          <cell r="AY48">
            <v>150918.16549218752</v>
          </cell>
          <cell r="BB48">
            <v>0</v>
          </cell>
          <cell r="BC48">
            <v>62965.8896625</v>
          </cell>
          <cell r="BD48">
            <v>7886.275649999999</v>
          </cell>
          <cell r="BE48">
            <v>1978.7382539999999</v>
          </cell>
          <cell r="BF48">
            <v>8818.290045</v>
          </cell>
          <cell r="BG48">
            <v>87593.19299999998</v>
          </cell>
          <cell r="BJ48">
            <v>2834.290077519381</v>
          </cell>
          <cell r="BK48">
            <v>0</v>
          </cell>
          <cell r="BL48">
            <v>0</v>
          </cell>
          <cell r="BM48">
            <v>172076.67668901937</v>
          </cell>
          <cell r="BN48">
            <v>10814.923402345332</v>
          </cell>
          <cell r="BO48">
            <v>25693.8</v>
          </cell>
          <cell r="BP48">
            <v>62180.44666666667</v>
          </cell>
          <cell r="BQ48">
            <v>39610.07966666667</v>
          </cell>
          <cell r="BS48">
            <v>138299.24973567866</v>
          </cell>
          <cell r="BT48">
            <v>0</v>
          </cell>
          <cell r="BX48">
            <v>0</v>
          </cell>
          <cell r="CA48">
            <v>0</v>
          </cell>
          <cell r="CB48">
            <v>0</v>
          </cell>
          <cell r="CC48">
            <v>0</v>
          </cell>
          <cell r="CD48">
            <v>41566.149999999965</v>
          </cell>
          <cell r="CE48">
            <v>49988</v>
          </cell>
          <cell r="CH48">
            <v>91554.14999999997</v>
          </cell>
          <cell r="CI48">
            <v>0</v>
          </cell>
          <cell r="CJ48">
            <v>20456.425000000003</v>
          </cell>
          <cell r="CK48">
            <v>0</v>
          </cell>
          <cell r="CL48">
            <v>0</v>
          </cell>
          <cell r="CM48">
            <v>6287</v>
          </cell>
          <cell r="CN48">
            <v>0</v>
          </cell>
          <cell r="CO48">
            <v>96323.28053250001</v>
          </cell>
          <cell r="CP48">
            <v>0</v>
          </cell>
          <cell r="CQ48">
            <v>123066.70553250001</v>
          </cell>
          <cell r="CT48">
            <v>0</v>
          </cell>
          <cell r="CU48">
            <v>0</v>
          </cell>
          <cell r="CV48">
            <v>-28524.695526409232</v>
          </cell>
          <cell r="CX48">
            <v>-28524.695526409232</v>
          </cell>
          <cell r="CY48">
            <v>0</v>
          </cell>
          <cell r="CZ48">
            <v>0</v>
          </cell>
          <cell r="DA48">
            <v>1909553.907792466</v>
          </cell>
          <cell r="DC48">
            <v>0</v>
          </cell>
          <cell r="DD48">
            <v>0</v>
          </cell>
        </row>
        <row r="49">
          <cell r="D49">
            <v>2374</v>
          </cell>
          <cell r="F49" t="str">
            <v/>
          </cell>
          <cell r="J49">
            <v>60</v>
          </cell>
          <cell r="K49">
            <v>80</v>
          </cell>
          <cell r="L49">
            <v>55</v>
          </cell>
          <cell r="M49">
            <v>58</v>
          </cell>
          <cell r="N49">
            <v>57</v>
          </cell>
          <cell r="O49">
            <v>48</v>
          </cell>
          <cell r="P49">
            <v>28</v>
          </cell>
          <cell r="R49">
            <v>1269214.691286</v>
          </cell>
          <cell r="S49">
            <v>386</v>
          </cell>
          <cell r="AH49">
            <v>6220.677978164173</v>
          </cell>
          <cell r="AI49">
            <v>79382.21</v>
          </cell>
          <cell r="AJ49">
            <v>30653.4</v>
          </cell>
          <cell r="AK49">
            <v>1795</v>
          </cell>
          <cell r="AL49">
            <v>118051.28797816418</v>
          </cell>
          <cell r="AP49">
            <v>19343.5070997105</v>
          </cell>
          <cell r="AQ49">
            <v>19560.571459970626</v>
          </cell>
          <cell r="AR49">
            <v>2364.5147846418004</v>
          </cell>
          <cell r="AS49">
            <v>41268.59334432293</v>
          </cell>
          <cell r="AT49">
            <v>59273</v>
          </cell>
          <cell r="AV49">
            <v>59273</v>
          </cell>
          <cell r="AW49">
            <v>0</v>
          </cell>
          <cell r="AY49">
            <v>0</v>
          </cell>
          <cell r="BB49">
            <v>0</v>
          </cell>
          <cell r="BC49">
            <v>139924.19924999998</v>
          </cell>
          <cell r="BD49">
            <v>12761.42787</v>
          </cell>
          <cell r="BE49">
            <v>2867.7365999999997</v>
          </cell>
          <cell r="BF49">
            <v>6667.4875950000005</v>
          </cell>
          <cell r="BG49">
            <v>198612.47249999997</v>
          </cell>
          <cell r="BJ49">
            <v>21507.26</v>
          </cell>
          <cell r="BK49">
            <v>10390</v>
          </cell>
          <cell r="BL49">
            <v>0</v>
          </cell>
          <cell r="BM49">
            <v>392730.58381499996</v>
          </cell>
          <cell r="BN49">
            <v>8806.999398873977</v>
          </cell>
          <cell r="BO49">
            <v>21489.36</v>
          </cell>
          <cell r="BP49">
            <v>51528.36</v>
          </cell>
          <cell r="BQ49">
            <v>32824.506</v>
          </cell>
          <cell r="BS49">
            <v>114649.22539887397</v>
          </cell>
          <cell r="BT49">
            <v>0</v>
          </cell>
          <cell r="BX49">
            <v>0</v>
          </cell>
          <cell r="CA49">
            <v>0</v>
          </cell>
          <cell r="CB49">
            <v>0</v>
          </cell>
          <cell r="CC49">
            <v>11075.733333333334</v>
          </cell>
          <cell r="CD49">
            <v>33344.149999999965</v>
          </cell>
          <cell r="CE49">
            <v>27391</v>
          </cell>
          <cell r="CH49">
            <v>71810.8833333333</v>
          </cell>
          <cell r="CI49">
            <v>0</v>
          </cell>
          <cell r="CJ49">
            <v>0</v>
          </cell>
          <cell r="CK49">
            <v>0</v>
          </cell>
          <cell r="CL49">
            <v>0</v>
          </cell>
          <cell r="CM49">
            <v>8574</v>
          </cell>
          <cell r="CN49">
            <v>0</v>
          </cell>
          <cell r="CO49">
            <v>0</v>
          </cell>
          <cell r="CP49">
            <v>0</v>
          </cell>
          <cell r="CQ49">
            <v>8574</v>
          </cell>
          <cell r="CT49">
            <v>0</v>
          </cell>
          <cell r="CU49">
            <v>0</v>
          </cell>
          <cell r="CV49">
            <v>-20078.986762022192</v>
          </cell>
          <cell r="CX49">
            <v>-20078.986762022192</v>
          </cell>
          <cell r="CY49">
            <v>0</v>
          </cell>
          <cell r="CZ49">
            <v>0</v>
          </cell>
          <cell r="DA49">
            <v>2055493.278393672</v>
          </cell>
          <cell r="DC49">
            <v>0</v>
          </cell>
          <cell r="DD49">
            <v>0</v>
          </cell>
        </row>
        <row r="50">
          <cell r="D50">
            <v>2381</v>
          </cell>
          <cell r="F50" t="str">
            <v/>
          </cell>
          <cell r="J50">
            <v>58</v>
          </cell>
          <cell r="K50">
            <v>87</v>
          </cell>
          <cell r="L50">
            <v>60</v>
          </cell>
          <cell r="M50">
            <v>57</v>
          </cell>
          <cell r="N50">
            <v>59</v>
          </cell>
          <cell r="O50">
            <v>47</v>
          </cell>
          <cell r="P50">
            <v>43</v>
          </cell>
          <cell r="R50">
            <v>1347091.7252159999</v>
          </cell>
          <cell r="S50">
            <v>411</v>
          </cell>
          <cell r="AH50">
            <v>6623.571629599676</v>
          </cell>
          <cell r="AI50">
            <v>46788.19</v>
          </cell>
          <cell r="AJ50">
            <v>42001.68</v>
          </cell>
          <cell r="AK50">
            <v>1911</v>
          </cell>
          <cell r="AL50">
            <v>97324.44162959968</v>
          </cell>
          <cell r="AP50">
            <v>18948.741648696</v>
          </cell>
          <cell r="AQ50">
            <v>8137.197727347781</v>
          </cell>
          <cell r="AR50">
            <v>1013.3634791322002</v>
          </cell>
          <cell r="AS50">
            <v>28099.30285517598</v>
          </cell>
          <cell r="AT50">
            <v>70733</v>
          </cell>
          <cell r="AV50">
            <v>70733</v>
          </cell>
          <cell r="AW50">
            <v>0</v>
          </cell>
          <cell r="AY50">
            <v>0</v>
          </cell>
          <cell r="BB50">
            <v>0</v>
          </cell>
          <cell r="BC50">
            <v>65297.95965</v>
          </cell>
          <cell r="BD50">
            <v>10897.399080000001</v>
          </cell>
          <cell r="BE50">
            <v>3584.6707499999993</v>
          </cell>
          <cell r="BF50">
            <v>6022.246859999999</v>
          </cell>
          <cell r="BG50">
            <v>120695.27174999999</v>
          </cell>
          <cell r="BJ50">
            <v>8038.066868686866</v>
          </cell>
          <cell r="BK50">
            <v>0</v>
          </cell>
          <cell r="BL50">
            <v>0</v>
          </cell>
          <cell r="BM50">
            <v>214535.61495868687</v>
          </cell>
          <cell r="BN50">
            <v>4493.441780475876</v>
          </cell>
          <cell r="BO50">
            <v>29009.82</v>
          </cell>
          <cell r="BP50">
            <v>59455.8</v>
          </cell>
          <cell r="BQ50">
            <v>41317.56</v>
          </cell>
          <cell r="BS50">
            <v>134276.6217804759</v>
          </cell>
          <cell r="BT50">
            <v>0</v>
          </cell>
          <cell r="BX50">
            <v>0</v>
          </cell>
          <cell r="CA50">
            <v>0</v>
          </cell>
          <cell r="CB50">
            <v>0</v>
          </cell>
          <cell r="CC50">
            <v>5537.866666666667</v>
          </cell>
          <cell r="CD50">
            <v>29534.149999999965</v>
          </cell>
          <cell r="CE50">
            <v>42456</v>
          </cell>
          <cell r="CH50">
            <v>77528.01666666663</v>
          </cell>
          <cell r="CI50">
            <v>0</v>
          </cell>
          <cell r="CJ50">
            <v>0</v>
          </cell>
          <cell r="CK50">
            <v>3600</v>
          </cell>
          <cell r="CL50">
            <v>0</v>
          </cell>
          <cell r="CM50">
            <v>8574</v>
          </cell>
          <cell r="CN50">
            <v>0</v>
          </cell>
          <cell r="CO50">
            <v>0</v>
          </cell>
          <cell r="CP50">
            <v>0</v>
          </cell>
          <cell r="CQ50">
            <v>12174</v>
          </cell>
          <cell r="CT50">
            <v>0</v>
          </cell>
          <cell r="CU50">
            <v>0</v>
          </cell>
          <cell r="CV50">
            <v>-22149.056852066435</v>
          </cell>
          <cell r="CX50">
            <v>-22149.056852066435</v>
          </cell>
          <cell r="CY50">
            <v>0</v>
          </cell>
          <cell r="CZ50">
            <v>0</v>
          </cell>
          <cell r="DA50">
            <v>1959613.6662545383</v>
          </cell>
          <cell r="DC50">
            <v>0</v>
          </cell>
          <cell r="DD50">
            <v>0</v>
          </cell>
        </row>
        <row r="51">
          <cell r="D51">
            <v>2390</v>
          </cell>
          <cell r="F51" t="str">
            <v/>
          </cell>
          <cell r="J51">
            <v>75</v>
          </cell>
          <cell r="K51">
            <v>49</v>
          </cell>
          <cell r="L51">
            <v>55</v>
          </cell>
          <cell r="M51">
            <v>40</v>
          </cell>
          <cell r="N51">
            <v>27</v>
          </cell>
          <cell r="O51">
            <v>27</v>
          </cell>
          <cell r="P51">
            <v>27</v>
          </cell>
          <cell r="R51">
            <v>1008498.9596400002</v>
          </cell>
          <cell r="S51">
            <v>300</v>
          </cell>
          <cell r="AH51">
            <v>4834.72381722604</v>
          </cell>
          <cell r="AI51">
            <v>70970.85</v>
          </cell>
          <cell r="AJ51">
            <v>21522.6</v>
          </cell>
          <cell r="AK51">
            <v>1395</v>
          </cell>
          <cell r="AL51">
            <v>98723.17381722605</v>
          </cell>
          <cell r="AP51">
            <v>9079.6053733335</v>
          </cell>
          <cell r="AQ51">
            <v>21438.386320127807</v>
          </cell>
          <cell r="AR51">
            <v>7904.235137231161</v>
          </cell>
          <cell r="AS51">
            <v>38422.22683069247</v>
          </cell>
          <cell r="AT51">
            <v>16193</v>
          </cell>
          <cell r="AV51">
            <v>16193</v>
          </cell>
          <cell r="AW51">
            <v>0</v>
          </cell>
          <cell r="AY51">
            <v>0</v>
          </cell>
          <cell r="BB51">
            <v>0</v>
          </cell>
          <cell r="BC51">
            <v>109607.28941249999</v>
          </cell>
          <cell r="BD51">
            <v>9320.143950000001</v>
          </cell>
          <cell r="BE51">
            <v>3097.155528</v>
          </cell>
          <cell r="BF51">
            <v>10108.771514999999</v>
          </cell>
          <cell r="BG51">
            <v>171112.28399999999</v>
          </cell>
          <cell r="BJ51">
            <v>21507.26</v>
          </cell>
          <cell r="BK51">
            <v>12870</v>
          </cell>
          <cell r="BL51">
            <v>0</v>
          </cell>
          <cell r="BM51">
            <v>337622.9044055</v>
          </cell>
          <cell r="BN51">
            <v>5440.189605894286</v>
          </cell>
          <cell r="BO51">
            <v>17051.34</v>
          </cell>
          <cell r="BP51">
            <v>55216</v>
          </cell>
          <cell r="BQ51">
            <v>31976</v>
          </cell>
          <cell r="BS51">
            <v>109683.52960589429</v>
          </cell>
          <cell r="BT51">
            <v>0</v>
          </cell>
          <cell r="BX51">
            <v>0</v>
          </cell>
          <cell r="CA51">
            <v>515.1505</v>
          </cell>
          <cell r="CB51">
            <v>515.1505</v>
          </cell>
          <cell r="CC51">
            <v>12737.093333333332</v>
          </cell>
          <cell r="CD51">
            <v>48342.899999999994</v>
          </cell>
          <cell r="CE51">
            <v>10956</v>
          </cell>
          <cell r="CH51">
            <v>72035.99333333332</v>
          </cell>
          <cell r="CI51">
            <v>0</v>
          </cell>
          <cell r="CJ51">
            <v>0</v>
          </cell>
          <cell r="CK51">
            <v>0</v>
          </cell>
          <cell r="CL51">
            <v>0</v>
          </cell>
          <cell r="CM51">
            <v>2000.0000000000002</v>
          </cell>
          <cell r="CN51">
            <v>0</v>
          </cell>
          <cell r="CO51">
            <v>0</v>
          </cell>
          <cell r="CP51">
            <v>0</v>
          </cell>
          <cell r="CQ51">
            <v>2000.0000000000002</v>
          </cell>
          <cell r="CT51">
            <v>0</v>
          </cell>
          <cell r="CU51">
            <v>0</v>
          </cell>
          <cell r="CV51">
            <v>-21068.2673992674</v>
          </cell>
          <cell r="CX51">
            <v>-21068.2673992674</v>
          </cell>
          <cell r="CY51">
            <v>0</v>
          </cell>
          <cell r="CZ51">
            <v>0</v>
          </cell>
          <cell r="DA51">
            <v>1662626.6707333792</v>
          </cell>
          <cell r="DC51">
            <v>0</v>
          </cell>
          <cell r="DD51">
            <v>0</v>
          </cell>
        </row>
        <row r="52">
          <cell r="D52">
            <v>2403</v>
          </cell>
          <cell r="F52" t="str">
            <v/>
          </cell>
          <cell r="J52">
            <v>52</v>
          </cell>
          <cell r="K52">
            <v>49</v>
          </cell>
          <cell r="L52">
            <v>53</v>
          </cell>
          <cell r="M52">
            <v>56</v>
          </cell>
          <cell r="N52">
            <v>54</v>
          </cell>
          <cell r="O52">
            <v>41</v>
          </cell>
          <cell r="P52">
            <v>45</v>
          </cell>
          <cell r="R52">
            <v>1148406.52596</v>
          </cell>
          <cell r="S52">
            <v>350</v>
          </cell>
          <cell r="AH52">
            <v>5640.511120097048</v>
          </cell>
          <cell r="AI52">
            <v>69919.43</v>
          </cell>
          <cell r="AJ52">
            <v>28305.48</v>
          </cell>
          <cell r="AK52">
            <v>1628</v>
          </cell>
          <cell r="AL52">
            <v>105493.42112009703</v>
          </cell>
          <cell r="AP52">
            <v>16580.148942609</v>
          </cell>
          <cell r="AQ52">
            <v>13614.157736139558</v>
          </cell>
          <cell r="AR52">
            <v>6890.871658098961</v>
          </cell>
          <cell r="AS52">
            <v>37085.17833684752</v>
          </cell>
          <cell r="AT52">
            <v>89732</v>
          </cell>
          <cell r="AV52">
            <v>89732</v>
          </cell>
          <cell r="AW52">
            <v>0</v>
          </cell>
          <cell r="AY52">
            <v>0</v>
          </cell>
          <cell r="BB52">
            <v>0</v>
          </cell>
          <cell r="BC52">
            <v>156248.6891625</v>
          </cell>
          <cell r="BD52">
            <v>14338.682999999999</v>
          </cell>
          <cell r="BE52">
            <v>3756.7349459999996</v>
          </cell>
          <cell r="BF52">
            <v>15270.697395</v>
          </cell>
          <cell r="BG52">
            <v>162454.81724999996</v>
          </cell>
          <cell r="BJ52">
            <v>21507.26</v>
          </cell>
          <cell r="BK52">
            <v>11349</v>
          </cell>
          <cell r="BL52">
            <v>0</v>
          </cell>
          <cell r="BM52">
            <v>384925.88175349997</v>
          </cell>
          <cell r="BN52">
            <v>5597.081048698992</v>
          </cell>
          <cell r="BO52">
            <v>19854.3</v>
          </cell>
          <cell r="BP52">
            <v>44310.84</v>
          </cell>
          <cell r="BQ52">
            <v>25660.74</v>
          </cell>
          <cell r="BS52">
            <v>95422.961048699</v>
          </cell>
          <cell r="BT52">
            <v>0</v>
          </cell>
          <cell r="BX52">
            <v>0</v>
          </cell>
          <cell r="CA52">
            <v>0</v>
          </cell>
          <cell r="CB52">
            <v>0</v>
          </cell>
          <cell r="CC52">
            <v>3322.72</v>
          </cell>
          <cell r="CD52">
            <v>40158.649999999965</v>
          </cell>
          <cell r="CE52">
            <v>87775</v>
          </cell>
          <cell r="CH52">
            <v>131256.36999999997</v>
          </cell>
          <cell r="CI52">
            <v>0</v>
          </cell>
          <cell r="CJ52">
            <v>0</v>
          </cell>
          <cell r="CK52">
            <v>0</v>
          </cell>
          <cell r="CL52">
            <v>5341.08</v>
          </cell>
          <cell r="CM52">
            <v>0</v>
          </cell>
          <cell r="CN52">
            <v>0</v>
          </cell>
          <cell r="CO52">
            <v>0</v>
          </cell>
          <cell r="CP52">
            <v>55000</v>
          </cell>
          <cell r="CQ52">
            <v>60341.08</v>
          </cell>
          <cell r="CT52">
            <v>0</v>
          </cell>
          <cell r="CU52">
            <v>0</v>
          </cell>
          <cell r="CV52">
            <v>-24825.976415094337</v>
          </cell>
          <cell r="CX52">
            <v>-24825.976415094337</v>
          </cell>
          <cell r="CY52">
            <v>0</v>
          </cell>
          <cell r="CZ52">
            <v>0</v>
          </cell>
          <cell r="DA52">
            <v>2027837.441804049</v>
          </cell>
          <cell r="DC52">
            <v>0</v>
          </cell>
          <cell r="DD52">
            <v>0</v>
          </cell>
        </row>
        <row r="53">
          <cell r="D53">
            <v>2869</v>
          </cell>
          <cell r="F53" t="str">
            <v/>
          </cell>
          <cell r="J53">
            <v>89</v>
          </cell>
          <cell r="K53">
            <v>60</v>
          </cell>
          <cell r="L53">
            <v>59</v>
          </cell>
          <cell r="M53">
            <v>58</v>
          </cell>
          <cell r="N53">
            <v>57</v>
          </cell>
          <cell r="O53">
            <v>57</v>
          </cell>
          <cell r="P53">
            <v>57</v>
          </cell>
          <cell r="R53">
            <v>1452151.481382</v>
          </cell>
          <cell r="S53">
            <v>437</v>
          </cell>
          <cell r="AH53">
            <v>7042.5810270925995</v>
          </cell>
          <cell r="AI53">
            <v>43633.93</v>
          </cell>
          <cell r="AJ53">
            <v>46175.76</v>
          </cell>
          <cell r="AK53">
            <v>2032</v>
          </cell>
          <cell r="AL53">
            <v>98884.2710270926</v>
          </cell>
          <cell r="AP53">
            <v>13422.025334493</v>
          </cell>
          <cell r="AQ53">
            <v>9232.589729106136</v>
          </cell>
          <cell r="AR53">
            <v>7904.235137231161</v>
          </cell>
          <cell r="AS53">
            <v>30558.850200830297</v>
          </cell>
          <cell r="AT53">
            <v>49939</v>
          </cell>
          <cell r="AV53">
            <v>49939</v>
          </cell>
          <cell r="AW53">
            <v>0</v>
          </cell>
          <cell r="AY53">
            <v>0</v>
          </cell>
          <cell r="BB53">
            <v>0</v>
          </cell>
          <cell r="BC53">
            <v>58301.74968749999</v>
          </cell>
          <cell r="BD53">
            <v>5592.08637</v>
          </cell>
          <cell r="BE53">
            <v>2122.125084</v>
          </cell>
          <cell r="BF53">
            <v>1075.401225</v>
          </cell>
          <cell r="BG53">
            <v>110000.75399999999</v>
          </cell>
          <cell r="BJ53">
            <v>658.4280333268734</v>
          </cell>
          <cell r="BK53">
            <v>0</v>
          </cell>
          <cell r="BL53">
            <v>0</v>
          </cell>
          <cell r="BM53">
            <v>177750.54439982685</v>
          </cell>
          <cell r="BN53">
            <v>5795.828579739729</v>
          </cell>
          <cell r="BO53">
            <v>24993.06</v>
          </cell>
          <cell r="BP53">
            <v>54624.399999999994</v>
          </cell>
          <cell r="BQ53">
            <v>37960.08</v>
          </cell>
          <cell r="BS53">
            <v>123373.36857973972</v>
          </cell>
          <cell r="BT53">
            <v>0</v>
          </cell>
          <cell r="BX53">
            <v>0</v>
          </cell>
          <cell r="CA53">
            <v>0</v>
          </cell>
          <cell r="CB53">
            <v>0</v>
          </cell>
          <cell r="CC53">
            <v>6645.44</v>
          </cell>
          <cell r="CD53">
            <v>32768.149999999965</v>
          </cell>
          <cell r="CE53">
            <v>73955</v>
          </cell>
          <cell r="CH53">
            <v>113368.58999999997</v>
          </cell>
          <cell r="CI53">
            <v>0</v>
          </cell>
          <cell r="CJ53">
            <v>0</v>
          </cell>
          <cell r="CK53">
            <v>0</v>
          </cell>
          <cell r="CL53">
            <v>0</v>
          </cell>
          <cell r="CM53">
            <v>2000.0000000000002</v>
          </cell>
          <cell r="CN53">
            <v>0</v>
          </cell>
          <cell r="CO53">
            <v>0</v>
          </cell>
          <cell r="CP53">
            <v>0</v>
          </cell>
          <cell r="CQ53">
            <v>2000.0000000000002</v>
          </cell>
          <cell r="CT53">
            <v>0</v>
          </cell>
          <cell r="CU53">
            <v>0</v>
          </cell>
          <cell r="CV53">
            <v>-39715.689936775554</v>
          </cell>
          <cell r="CX53">
            <v>-39715.689936775554</v>
          </cell>
          <cell r="CY53">
            <v>0</v>
          </cell>
          <cell r="CZ53">
            <v>0</v>
          </cell>
          <cell r="DA53">
            <v>2008310.415652714</v>
          </cell>
          <cell r="DC53">
            <v>0</v>
          </cell>
          <cell r="DD53">
            <v>0</v>
          </cell>
        </row>
        <row r="54">
          <cell r="D54">
            <v>3588</v>
          </cell>
          <cell r="F54" t="str">
            <v/>
          </cell>
          <cell r="J54">
            <v>44</v>
          </cell>
          <cell r="K54">
            <v>45</v>
          </cell>
          <cell r="L54">
            <v>45</v>
          </cell>
          <cell r="M54">
            <v>44</v>
          </cell>
          <cell r="N54">
            <v>45</v>
          </cell>
          <cell r="O54">
            <v>43</v>
          </cell>
          <cell r="P54">
            <v>34</v>
          </cell>
          <cell r="R54">
            <v>983962.1181300001</v>
          </cell>
          <cell r="S54">
            <v>300</v>
          </cell>
          <cell r="AH54">
            <v>4834.72381722604</v>
          </cell>
          <cell r="AI54">
            <v>22605.53</v>
          </cell>
          <cell r="AJ54">
            <v>33523.08</v>
          </cell>
          <cell r="AK54">
            <v>1395</v>
          </cell>
          <cell r="AL54">
            <v>62358.33381722604</v>
          </cell>
          <cell r="AP54">
            <v>25659.754315942504</v>
          </cell>
          <cell r="AQ54">
            <v>6259.382867190601</v>
          </cell>
          <cell r="AR54">
            <v>3242.7631332230408</v>
          </cell>
          <cell r="AS54">
            <v>35161.90031635614</v>
          </cell>
          <cell r="AT54">
            <v>34579</v>
          </cell>
          <cell r="AV54">
            <v>34579</v>
          </cell>
          <cell r="AW54">
            <v>0</v>
          </cell>
          <cell r="AY54">
            <v>0</v>
          </cell>
          <cell r="BB54">
            <v>0</v>
          </cell>
          <cell r="BC54">
            <v>34981.049812499994</v>
          </cell>
          <cell r="BD54">
            <v>2150.80245</v>
          </cell>
          <cell r="BE54">
            <v>1061.062542</v>
          </cell>
          <cell r="BF54">
            <v>0</v>
          </cell>
          <cell r="BG54">
            <v>58565.21625</v>
          </cell>
          <cell r="BJ54">
            <v>0</v>
          </cell>
          <cell r="BK54">
            <v>0</v>
          </cell>
          <cell r="BL54">
            <v>0</v>
          </cell>
          <cell r="BM54">
            <v>96758.1310545</v>
          </cell>
          <cell r="BN54">
            <v>4690.335177863509</v>
          </cell>
          <cell r="BO54">
            <v>2980.44</v>
          </cell>
          <cell r="BP54">
            <v>37211.64</v>
          </cell>
          <cell r="BQ54">
            <v>21549.54</v>
          </cell>
          <cell r="BS54">
            <v>66431.9551778635</v>
          </cell>
          <cell r="BT54">
            <v>0</v>
          </cell>
          <cell r="BW54">
            <v>35116</v>
          </cell>
          <cell r="BX54">
            <v>5629</v>
          </cell>
          <cell r="CA54">
            <v>0</v>
          </cell>
          <cell r="CB54">
            <v>40745</v>
          </cell>
          <cell r="CC54">
            <v>6645.44</v>
          </cell>
          <cell r="CD54">
            <v>50712.149999999965</v>
          </cell>
          <cell r="CE54">
            <v>10956</v>
          </cell>
          <cell r="CH54">
            <v>68313.58999999997</v>
          </cell>
          <cell r="CI54">
            <v>0</v>
          </cell>
          <cell r="CJ54">
            <v>22316.1</v>
          </cell>
          <cell r="CK54">
            <v>0</v>
          </cell>
          <cell r="CL54">
            <v>0</v>
          </cell>
          <cell r="CM54">
            <v>0</v>
          </cell>
          <cell r="CN54">
            <v>0</v>
          </cell>
          <cell r="CO54">
            <v>0</v>
          </cell>
          <cell r="CP54">
            <v>0</v>
          </cell>
          <cell r="CQ54">
            <v>22316.1</v>
          </cell>
          <cell r="CT54">
            <v>0</v>
          </cell>
          <cell r="CU54">
            <v>0</v>
          </cell>
          <cell r="CV54">
            <v>-24794.48649769585</v>
          </cell>
          <cell r="CX54">
            <v>-24794.48649769585</v>
          </cell>
          <cell r="CY54">
            <v>0</v>
          </cell>
          <cell r="CZ54">
            <v>0</v>
          </cell>
          <cell r="DA54">
            <v>1385831.6419982498</v>
          </cell>
          <cell r="DC54">
            <v>0</v>
          </cell>
          <cell r="DD54">
            <v>0</v>
          </cell>
        </row>
        <row r="55">
          <cell r="D55">
            <v>2871</v>
          </cell>
          <cell r="F55" t="str">
            <v/>
          </cell>
          <cell r="J55">
            <v>24</v>
          </cell>
          <cell r="K55">
            <v>52</v>
          </cell>
          <cell r="L55">
            <v>28</v>
          </cell>
          <cell r="M55">
            <v>26</v>
          </cell>
          <cell r="N55">
            <v>22</v>
          </cell>
          <cell r="O55">
            <v>26</v>
          </cell>
          <cell r="P55">
            <v>23</v>
          </cell>
          <cell r="R55">
            <v>655719.320556</v>
          </cell>
          <cell r="S55">
            <v>201</v>
          </cell>
          <cell r="AH55">
            <v>3239.2649575414475</v>
          </cell>
          <cell r="AI55">
            <v>31016.89</v>
          </cell>
          <cell r="AJ55">
            <v>18522.48</v>
          </cell>
          <cell r="AK55">
            <v>935</v>
          </cell>
          <cell r="AL55">
            <v>53713.63495754145</v>
          </cell>
          <cell r="AP55">
            <v>12237.7289814495</v>
          </cell>
          <cell r="AQ55">
            <v>8763.13601406684</v>
          </cell>
          <cell r="AR55">
            <v>3242.7631332230408</v>
          </cell>
          <cell r="AS55">
            <v>24243.628128739383</v>
          </cell>
          <cell r="AT55">
            <v>72094</v>
          </cell>
          <cell r="AV55">
            <v>72094</v>
          </cell>
          <cell r="AW55">
            <v>233045</v>
          </cell>
          <cell r="AY55">
            <v>233045</v>
          </cell>
          <cell r="BB55">
            <v>0</v>
          </cell>
          <cell r="BC55">
            <v>79290.379575</v>
          </cell>
          <cell r="BD55">
            <v>3584.6707499999998</v>
          </cell>
          <cell r="BE55">
            <v>1491.2230319999996</v>
          </cell>
          <cell r="BF55">
            <v>2150.80245</v>
          </cell>
          <cell r="BG55">
            <v>85556.14199999999</v>
          </cell>
          <cell r="BJ55">
            <v>21507.26</v>
          </cell>
          <cell r="BK55">
            <v>3005</v>
          </cell>
          <cell r="BL55">
            <v>0</v>
          </cell>
          <cell r="BM55">
            <v>196585.477807</v>
          </cell>
          <cell r="BN55">
            <v>2786.326941526332</v>
          </cell>
          <cell r="BO55">
            <v>31935.18</v>
          </cell>
          <cell r="BP55">
            <v>34825.520000000004</v>
          </cell>
          <cell r="BQ55">
            <v>22184.492000000002</v>
          </cell>
          <cell r="BS55">
            <v>91731.51894152633</v>
          </cell>
          <cell r="BT55">
            <v>0</v>
          </cell>
          <cell r="BX55">
            <v>0</v>
          </cell>
          <cell r="CA55">
            <v>0</v>
          </cell>
          <cell r="CB55">
            <v>0</v>
          </cell>
          <cell r="CC55">
            <v>2215.1466666666665</v>
          </cell>
          <cell r="CD55">
            <v>79761.9</v>
          </cell>
          <cell r="CE55">
            <v>39717</v>
          </cell>
          <cell r="CH55">
            <v>121694.04666666666</v>
          </cell>
          <cell r="CI55">
            <v>13390.199999999992</v>
          </cell>
          <cell r="CJ55">
            <v>20828.36</v>
          </cell>
          <cell r="CK55">
            <v>0</v>
          </cell>
          <cell r="CL55">
            <v>0</v>
          </cell>
          <cell r="CM55">
            <v>8574</v>
          </cell>
          <cell r="CN55">
            <v>0</v>
          </cell>
          <cell r="CO55">
            <v>0</v>
          </cell>
          <cell r="CP55">
            <v>0</v>
          </cell>
          <cell r="CQ55">
            <v>42792.55999999999</v>
          </cell>
          <cell r="CT55">
            <v>0</v>
          </cell>
          <cell r="CU55">
            <v>0</v>
          </cell>
          <cell r="CV55">
            <v>-35792.18545777778</v>
          </cell>
          <cell r="CX55">
            <v>-35792.18545777778</v>
          </cell>
          <cell r="CY55">
            <v>0</v>
          </cell>
          <cell r="CZ55">
            <v>0</v>
          </cell>
          <cell r="DA55">
            <v>1455827.0015996962</v>
          </cell>
          <cell r="DC55">
            <v>0</v>
          </cell>
          <cell r="DD55">
            <v>0</v>
          </cell>
        </row>
        <row r="56">
          <cell r="D56">
            <v>2491</v>
          </cell>
          <cell r="F56" t="str">
            <v/>
          </cell>
          <cell r="J56">
            <v>89</v>
          </cell>
          <cell r="K56">
            <v>57</v>
          </cell>
          <cell r="L56">
            <v>59</v>
          </cell>
          <cell r="M56">
            <v>55</v>
          </cell>
          <cell r="N56">
            <v>52</v>
          </cell>
          <cell r="O56">
            <v>47</v>
          </cell>
          <cell r="P56">
            <v>41</v>
          </cell>
          <cell r="R56">
            <v>1335246.71394</v>
          </cell>
          <cell r="S56">
            <v>400</v>
          </cell>
          <cell r="AH56">
            <v>6446.298422968054</v>
          </cell>
          <cell r="AI56">
            <v>90422.12</v>
          </cell>
          <cell r="AJ56">
            <v>29740.32</v>
          </cell>
          <cell r="AK56">
            <v>1860</v>
          </cell>
          <cell r="AL56">
            <v>128468.73842296805</v>
          </cell>
          <cell r="AP56">
            <v>26844.050668986</v>
          </cell>
          <cell r="AQ56">
            <v>9076.10515742637</v>
          </cell>
          <cell r="AR56">
            <v>8714.925920536922</v>
          </cell>
          <cell r="AS56">
            <v>44635.0817469493</v>
          </cell>
          <cell r="AT56">
            <v>57758</v>
          </cell>
          <cell r="AV56">
            <v>57758</v>
          </cell>
          <cell r="AW56">
            <v>0</v>
          </cell>
          <cell r="AY56">
            <v>0</v>
          </cell>
          <cell r="BB56">
            <v>0</v>
          </cell>
          <cell r="BC56">
            <v>172573.179075</v>
          </cell>
          <cell r="BD56">
            <v>13478.362019999999</v>
          </cell>
          <cell r="BE56">
            <v>4100.863337999999</v>
          </cell>
          <cell r="BF56">
            <v>12474.65421</v>
          </cell>
          <cell r="BG56">
            <v>208797.72749999995</v>
          </cell>
          <cell r="BJ56">
            <v>21507.26</v>
          </cell>
          <cell r="BK56">
            <v>15068</v>
          </cell>
          <cell r="BL56">
            <v>0</v>
          </cell>
          <cell r="BM56">
            <v>448000.04614299996</v>
          </cell>
          <cell r="BN56">
            <v>5163.341874273843</v>
          </cell>
          <cell r="BO56">
            <v>21956.52</v>
          </cell>
          <cell r="BP56">
            <v>54269.44</v>
          </cell>
          <cell r="BQ56">
            <v>31427.84</v>
          </cell>
          <cell r="BS56">
            <v>112817.14187427385</v>
          </cell>
          <cell r="BT56">
            <v>0</v>
          </cell>
          <cell r="BX56">
            <v>0</v>
          </cell>
          <cell r="CA56">
            <v>0</v>
          </cell>
          <cell r="CB56">
            <v>0</v>
          </cell>
          <cell r="CC56">
            <v>8860.586666666666</v>
          </cell>
          <cell r="CD56">
            <v>32536.649999999965</v>
          </cell>
          <cell r="CE56">
            <v>45195</v>
          </cell>
          <cell r="CH56">
            <v>86592.23666666663</v>
          </cell>
          <cell r="CI56">
            <v>0</v>
          </cell>
          <cell r="CJ56">
            <v>0</v>
          </cell>
          <cell r="CK56">
            <v>0</v>
          </cell>
          <cell r="CL56">
            <v>0</v>
          </cell>
          <cell r="CM56">
            <v>2000.0000000000002</v>
          </cell>
          <cell r="CN56">
            <v>0</v>
          </cell>
          <cell r="CO56">
            <v>0</v>
          </cell>
          <cell r="CP56">
            <v>0</v>
          </cell>
          <cell r="CQ56">
            <v>2000.0000000000002</v>
          </cell>
          <cell r="CT56">
            <v>0</v>
          </cell>
          <cell r="CU56">
            <v>0</v>
          </cell>
          <cell r="CV56">
            <v>-24078.198211189912</v>
          </cell>
          <cell r="CX56">
            <v>-24078.198211189912</v>
          </cell>
          <cell r="CY56">
            <v>0</v>
          </cell>
          <cell r="CZ56">
            <v>0</v>
          </cell>
          <cell r="DA56">
            <v>2191439.7605826682</v>
          </cell>
          <cell r="DC56">
            <v>0</v>
          </cell>
          <cell r="DD56">
            <v>0</v>
          </cell>
        </row>
        <row r="57">
          <cell r="D57">
            <v>2493</v>
          </cell>
          <cell r="F57" t="str">
            <v/>
          </cell>
          <cell r="J57">
            <v>81</v>
          </cell>
          <cell r="K57">
            <v>54</v>
          </cell>
          <cell r="L57">
            <v>55</v>
          </cell>
          <cell r="M57">
            <v>55</v>
          </cell>
          <cell r="N57">
            <v>39</v>
          </cell>
          <cell r="O57">
            <v>45</v>
          </cell>
          <cell r="P57">
            <v>41</v>
          </cell>
          <cell r="R57">
            <v>1234166.41968</v>
          </cell>
          <cell r="S57">
            <v>370</v>
          </cell>
          <cell r="AH57">
            <v>5962.82604124545</v>
          </cell>
          <cell r="AI57">
            <v>63085.2</v>
          </cell>
          <cell r="AJ57">
            <v>32610</v>
          </cell>
          <cell r="AK57">
            <v>1721</v>
          </cell>
          <cell r="AL57">
            <v>103379.02604124545</v>
          </cell>
          <cell r="AP57">
            <v>41450.3723565225</v>
          </cell>
          <cell r="AQ57">
            <v>9232.589729106136</v>
          </cell>
          <cell r="AR57">
            <v>4999.25983038552</v>
          </cell>
          <cell r="AS57">
            <v>55682.221916014154</v>
          </cell>
          <cell r="AT57">
            <v>8001</v>
          </cell>
          <cell r="AV57">
            <v>8001</v>
          </cell>
          <cell r="AW57">
            <v>0</v>
          </cell>
          <cell r="AY57">
            <v>0</v>
          </cell>
          <cell r="BB57">
            <v>0</v>
          </cell>
          <cell r="BC57">
            <v>125931.779325</v>
          </cell>
          <cell r="BD57">
            <v>13765.13568</v>
          </cell>
          <cell r="BE57">
            <v>3097.155528</v>
          </cell>
          <cell r="BF57">
            <v>7097.648085</v>
          </cell>
          <cell r="BG57">
            <v>131899.05224999998</v>
          </cell>
          <cell r="BJ57">
            <v>21507.26</v>
          </cell>
          <cell r="BK57">
            <v>3965</v>
          </cell>
          <cell r="BL57">
            <v>0</v>
          </cell>
          <cell r="BM57">
            <v>307263.030868</v>
          </cell>
          <cell r="BN57">
            <v>5921.4433876080475</v>
          </cell>
          <cell r="BO57">
            <v>21722.94</v>
          </cell>
          <cell r="BP57">
            <v>53756.72</v>
          </cell>
          <cell r="BQ57">
            <v>31130.92</v>
          </cell>
          <cell r="BS57">
            <v>112532.02338760805</v>
          </cell>
          <cell r="BT57">
            <v>0</v>
          </cell>
          <cell r="BX57">
            <v>0</v>
          </cell>
          <cell r="CA57">
            <v>0</v>
          </cell>
          <cell r="CB57">
            <v>0</v>
          </cell>
          <cell r="CC57">
            <v>7753.013333333333</v>
          </cell>
          <cell r="CD57">
            <v>38552.649999999965</v>
          </cell>
          <cell r="CE57">
            <v>37662</v>
          </cell>
          <cell r="CH57">
            <v>83967.6633333333</v>
          </cell>
          <cell r="CI57">
            <v>0</v>
          </cell>
          <cell r="CJ57">
            <v>0</v>
          </cell>
          <cell r="CK57">
            <v>0</v>
          </cell>
          <cell r="CL57">
            <v>0</v>
          </cell>
          <cell r="CM57">
            <v>2000.0000000000002</v>
          </cell>
          <cell r="CN57">
            <v>0</v>
          </cell>
          <cell r="CO57">
            <v>0</v>
          </cell>
          <cell r="CP57">
            <v>55000</v>
          </cell>
          <cell r="CQ57">
            <v>57000</v>
          </cell>
          <cell r="CT57">
            <v>0</v>
          </cell>
          <cell r="CU57">
            <v>0</v>
          </cell>
          <cell r="CV57">
            <v>-26615.850843881857</v>
          </cell>
          <cell r="CX57">
            <v>-26615.850843881857</v>
          </cell>
          <cell r="CY57">
            <v>0</v>
          </cell>
          <cell r="CZ57">
            <v>0</v>
          </cell>
          <cell r="DA57">
            <v>1935375.534382319</v>
          </cell>
          <cell r="DC57">
            <v>0</v>
          </cell>
          <cell r="DD57">
            <v>0</v>
          </cell>
        </row>
        <row r="58">
          <cell r="D58">
            <v>2529</v>
          </cell>
          <cell r="F58" t="str">
            <v/>
          </cell>
          <cell r="J58">
            <v>89</v>
          </cell>
          <cell r="K58">
            <v>88</v>
          </cell>
          <cell r="L58">
            <v>59</v>
          </cell>
          <cell r="M58">
            <v>60</v>
          </cell>
          <cell r="N58">
            <v>58</v>
          </cell>
          <cell r="O58">
            <v>59</v>
          </cell>
          <cell r="P58">
            <v>59</v>
          </cell>
          <cell r="R58">
            <v>1563559.1382719998</v>
          </cell>
          <cell r="S58">
            <v>472</v>
          </cell>
          <cell r="AH58">
            <v>7606.632139102304</v>
          </cell>
          <cell r="AI58">
            <v>70970.85</v>
          </cell>
          <cell r="AJ58">
            <v>43958.28</v>
          </cell>
          <cell r="AK58">
            <v>2195</v>
          </cell>
          <cell r="AL58">
            <v>124730.76213910231</v>
          </cell>
          <cell r="AP58">
            <v>24870.2234139135</v>
          </cell>
          <cell r="AQ58">
            <v>26445.89261388029</v>
          </cell>
          <cell r="AR58">
            <v>7161.101919200881</v>
          </cell>
          <cell r="AS58">
            <v>58477.21794699467</v>
          </cell>
          <cell r="AT58">
            <v>90014</v>
          </cell>
          <cell r="AV58">
            <v>90014</v>
          </cell>
          <cell r="AW58">
            <v>152946.1</v>
          </cell>
          <cell r="AY58">
            <v>152946.1</v>
          </cell>
          <cell r="BB58">
            <v>0</v>
          </cell>
          <cell r="BC58">
            <v>114271.4293875</v>
          </cell>
          <cell r="BD58">
            <v>10467.238589999999</v>
          </cell>
          <cell r="BE58">
            <v>2236.834548</v>
          </cell>
          <cell r="BF58">
            <v>18711.981314999997</v>
          </cell>
          <cell r="BG58">
            <v>179769.75074999998</v>
          </cell>
          <cell r="BJ58">
            <v>21507.26</v>
          </cell>
          <cell r="BK58">
            <v>795</v>
          </cell>
          <cell r="BL58">
            <v>0</v>
          </cell>
          <cell r="BM58">
            <v>347759.4945905</v>
          </cell>
          <cell r="BN58">
            <v>14182.863770454464</v>
          </cell>
          <cell r="BO58">
            <v>21584.368000000002</v>
          </cell>
          <cell r="BP58">
            <v>64287.2</v>
          </cell>
          <cell r="BQ58">
            <v>44675.04</v>
          </cell>
          <cell r="BS58">
            <v>144729.47177045446</v>
          </cell>
          <cell r="BT58">
            <v>0</v>
          </cell>
          <cell r="BX58">
            <v>0</v>
          </cell>
          <cell r="CA58">
            <v>0</v>
          </cell>
          <cell r="CB58">
            <v>0</v>
          </cell>
          <cell r="CC58">
            <v>2215.1466666666665</v>
          </cell>
          <cell r="CD58">
            <v>37498.84999999998</v>
          </cell>
          <cell r="CE58">
            <v>87650</v>
          </cell>
          <cell r="CH58">
            <v>127363.99666666664</v>
          </cell>
          <cell r="CI58">
            <v>0</v>
          </cell>
          <cell r="CJ58">
            <v>0</v>
          </cell>
          <cell r="CK58">
            <v>0</v>
          </cell>
          <cell r="CL58">
            <v>0</v>
          </cell>
          <cell r="CM58">
            <v>8574</v>
          </cell>
          <cell r="CN58">
            <v>0</v>
          </cell>
          <cell r="CO58">
            <v>0</v>
          </cell>
          <cell r="CP58">
            <v>0</v>
          </cell>
          <cell r="CQ58">
            <v>8574</v>
          </cell>
          <cell r="CT58">
            <v>0</v>
          </cell>
          <cell r="CU58">
            <v>0</v>
          </cell>
          <cell r="CV58">
            <v>-52324.08615723874</v>
          </cell>
          <cell r="CX58">
            <v>-52324.08615723874</v>
          </cell>
          <cell r="CY58">
            <v>0</v>
          </cell>
          <cell r="CZ58">
            <v>0</v>
          </cell>
          <cell r="DA58">
            <v>2565830.0952284792</v>
          </cell>
          <cell r="DC58">
            <v>0</v>
          </cell>
          <cell r="DD58">
            <v>0</v>
          </cell>
        </row>
        <row r="59">
          <cell r="D59">
            <v>2536</v>
          </cell>
          <cell r="F59" t="str">
            <v/>
          </cell>
          <cell r="J59">
            <v>90</v>
          </cell>
          <cell r="K59">
            <v>88</v>
          </cell>
          <cell r="L59">
            <v>85</v>
          </cell>
          <cell r="M59">
            <v>0</v>
          </cell>
          <cell r="N59">
            <v>0</v>
          </cell>
          <cell r="O59">
            <v>0</v>
          </cell>
          <cell r="P59">
            <v>0</v>
          </cell>
          <cell r="R59">
            <v>905991.879468</v>
          </cell>
          <cell r="S59">
            <v>263</v>
          </cell>
          <cell r="AH59">
            <v>4238.441213101496</v>
          </cell>
          <cell r="AI59">
            <v>29965.47</v>
          </cell>
          <cell r="AJ59">
            <v>26870.64</v>
          </cell>
          <cell r="AK59">
            <v>1223</v>
          </cell>
          <cell r="AL59">
            <v>62297.5512131015</v>
          </cell>
          <cell r="AP59">
            <v>31976.001532174498</v>
          </cell>
          <cell r="AQ59">
            <v>8450.166870707311</v>
          </cell>
          <cell r="AR59">
            <v>4526.35687345716</v>
          </cell>
          <cell r="AS59">
            <v>44952.52527633897</v>
          </cell>
          <cell r="AT59">
            <v>10478</v>
          </cell>
          <cell r="AV59">
            <v>10478</v>
          </cell>
          <cell r="AW59">
            <v>0</v>
          </cell>
          <cell r="AY59">
            <v>0</v>
          </cell>
          <cell r="BB59">
            <v>0</v>
          </cell>
          <cell r="BC59">
            <v>65297.95965</v>
          </cell>
          <cell r="BD59">
            <v>4875.152219999999</v>
          </cell>
          <cell r="BE59">
            <v>1032.3851759999998</v>
          </cell>
          <cell r="BF59">
            <v>1720.64196</v>
          </cell>
          <cell r="BG59">
            <v>67222.68299999999</v>
          </cell>
          <cell r="BJ59">
            <v>8513.971577987226</v>
          </cell>
          <cell r="BK59">
            <v>0</v>
          </cell>
          <cell r="BL59">
            <v>0</v>
          </cell>
          <cell r="BM59">
            <v>148662.7935839872</v>
          </cell>
          <cell r="BN59">
            <v>3330.874313175026</v>
          </cell>
          <cell r="BO59">
            <v>21330.75</v>
          </cell>
          <cell r="BP59">
            <v>29974.4</v>
          </cell>
          <cell r="BQ59">
            <v>19094.24</v>
          </cell>
          <cell r="BS59">
            <v>73730.26431317504</v>
          </cell>
          <cell r="BT59">
            <v>0</v>
          </cell>
          <cell r="BX59">
            <v>0</v>
          </cell>
          <cell r="CA59">
            <v>0</v>
          </cell>
          <cell r="CB59">
            <v>0</v>
          </cell>
          <cell r="CC59">
            <v>4430.293333333333</v>
          </cell>
          <cell r="CD59">
            <v>64322.899999999994</v>
          </cell>
          <cell r="CE59">
            <v>72585</v>
          </cell>
          <cell r="CH59">
            <v>141338.19333333333</v>
          </cell>
          <cell r="CI59">
            <v>0</v>
          </cell>
          <cell r="CJ59">
            <v>0</v>
          </cell>
          <cell r="CK59">
            <v>0</v>
          </cell>
          <cell r="CL59">
            <v>0</v>
          </cell>
          <cell r="CM59">
            <v>0</v>
          </cell>
          <cell r="CN59">
            <v>0</v>
          </cell>
          <cell r="CO59">
            <v>0</v>
          </cell>
          <cell r="CP59">
            <v>0</v>
          </cell>
          <cell r="CQ59">
            <v>0</v>
          </cell>
          <cell r="CT59">
            <v>0</v>
          </cell>
          <cell r="CU59">
            <v>0</v>
          </cell>
          <cell r="CV59">
            <v>-59933.911075612355</v>
          </cell>
          <cell r="CX59">
            <v>-59933.911075612355</v>
          </cell>
          <cell r="CY59">
            <v>990</v>
          </cell>
          <cell r="CZ59">
            <v>0</v>
          </cell>
          <cell r="DA59">
            <v>1328507.2961123239</v>
          </cell>
          <cell r="DC59">
            <v>0</v>
          </cell>
          <cell r="DD59">
            <v>0</v>
          </cell>
        </row>
        <row r="60">
          <cell r="D60">
            <v>2535</v>
          </cell>
          <cell r="F60" t="str">
            <v/>
          </cell>
          <cell r="J60">
            <v>0</v>
          </cell>
          <cell r="K60">
            <v>0</v>
          </cell>
          <cell r="L60">
            <v>0</v>
          </cell>
          <cell r="M60">
            <v>74</v>
          </cell>
          <cell r="N60">
            <v>74</v>
          </cell>
          <cell r="O60">
            <v>73</v>
          </cell>
          <cell r="P60">
            <v>71</v>
          </cell>
          <cell r="R60">
            <v>921309.802242</v>
          </cell>
          <cell r="S60">
            <v>292</v>
          </cell>
          <cell r="AH60">
            <v>4705.79784876668</v>
          </cell>
          <cell r="AI60">
            <v>34171.15</v>
          </cell>
          <cell r="AJ60">
            <v>29609.88</v>
          </cell>
          <cell r="AK60">
            <v>1358</v>
          </cell>
          <cell r="AL60">
            <v>69844.82784876668</v>
          </cell>
          <cell r="AP60">
            <v>6316.247216232</v>
          </cell>
          <cell r="AQ60">
            <v>13457.673164459791</v>
          </cell>
          <cell r="AR60">
            <v>4458.79930818168</v>
          </cell>
          <cell r="AS60">
            <v>24232.71968887347</v>
          </cell>
          <cell r="AT60">
            <v>62059</v>
          </cell>
          <cell r="AV60">
            <v>62059</v>
          </cell>
          <cell r="AW60">
            <v>0</v>
          </cell>
          <cell r="AY60">
            <v>0</v>
          </cell>
          <cell r="BB60">
            <v>0</v>
          </cell>
          <cell r="BC60">
            <v>65297.95965</v>
          </cell>
          <cell r="BD60">
            <v>4301.6049</v>
          </cell>
          <cell r="BE60">
            <v>1319.1588359999998</v>
          </cell>
          <cell r="BF60">
            <v>14625.45666</v>
          </cell>
          <cell r="BG60">
            <v>84028.35375</v>
          </cell>
          <cell r="BJ60">
            <v>6395.550727929792</v>
          </cell>
          <cell r="BK60">
            <v>0</v>
          </cell>
          <cell r="BL60">
            <v>0</v>
          </cell>
          <cell r="BM60">
            <v>175968.0845239298</v>
          </cell>
          <cell r="BN60">
            <v>3330.874313175026</v>
          </cell>
          <cell r="BO60">
            <v>21330.75</v>
          </cell>
          <cell r="BP60">
            <v>44874.503333333334</v>
          </cell>
          <cell r="BQ60">
            <v>25987.161666666667</v>
          </cell>
          <cell r="BS60">
            <v>95523.28931317503</v>
          </cell>
          <cell r="BT60">
            <v>0</v>
          </cell>
          <cell r="BX60">
            <v>0</v>
          </cell>
          <cell r="CA60">
            <v>0</v>
          </cell>
          <cell r="CB60">
            <v>0</v>
          </cell>
          <cell r="CC60">
            <v>1107.5733333333333</v>
          </cell>
          <cell r="CD60">
            <v>39537.899999999994</v>
          </cell>
          <cell r="CE60">
            <v>75325</v>
          </cell>
          <cell r="CH60">
            <v>115970.47333333333</v>
          </cell>
          <cell r="CI60">
            <v>0</v>
          </cell>
          <cell r="CJ60">
            <v>19061.66875</v>
          </cell>
          <cell r="CK60">
            <v>0</v>
          </cell>
          <cell r="CL60">
            <v>0</v>
          </cell>
          <cell r="CM60">
            <v>0</v>
          </cell>
          <cell r="CN60">
            <v>0</v>
          </cell>
          <cell r="CO60">
            <v>0</v>
          </cell>
          <cell r="CP60">
            <v>27500</v>
          </cell>
          <cell r="CQ60">
            <v>46561.66875</v>
          </cell>
          <cell r="CT60">
            <v>0</v>
          </cell>
          <cell r="CU60">
            <v>0</v>
          </cell>
          <cell r="CV60">
            <v>0</v>
          </cell>
          <cell r="CX60">
            <v>0</v>
          </cell>
          <cell r="CY60">
            <v>0</v>
          </cell>
          <cell r="CZ60">
            <v>0</v>
          </cell>
          <cell r="DA60">
            <v>1511469.8657000784</v>
          </cell>
          <cell r="DC60">
            <v>0</v>
          </cell>
          <cell r="DD60">
            <v>0</v>
          </cell>
        </row>
        <row r="61">
          <cell r="D61">
            <v>2818</v>
          </cell>
          <cell r="F61" t="str">
            <v/>
          </cell>
          <cell r="J61">
            <v>29</v>
          </cell>
          <cell r="K61">
            <v>30</v>
          </cell>
          <cell r="L61">
            <v>28</v>
          </cell>
          <cell r="M61">
            <v>30</v>
          </cell>
          <cell r="N61">
            <v>28</v>
          </cell>
          <cell r="O61">
            <v>30</v>
          </cell>
          <cell r="P61">
            <v>27</v>
          </cell>
          <cell r="R61">
            <v>661967.805162</v>
          </cell>
          <cell r="S61">
            <v>202</v>
          </cell>
          <cell r="AH61">
            <v>3255.3807035988675</v>
          </cell>
          <cell r="AI61">
            <v>42056.8</v>
          </cell>
          <cell r="AJ61">
            <v>15913.68</v>
          </cell>
          <cell r="AK61">
            <v>939</v>
          </cell>
          <cell r="AL61">
            <v>62164.86070359887</v>
          </cell>
          <cell r="AP61">
            <v>394.7654510145</v>
          </cell>
          <cell r="AQ61">
            <v>12205.796591021672</v>
          </cell>
          <cell r="AR61">
            <v>10268.749921872963</v>
          </cell>
          <cell r="AS61">
            <v>22869.311963909135</v>
          </cell>
          <cell r="AT61">
            <v>49463</v>
          </cell>
          <cell r="AV61">
            <v>49463</v>
          </cell>
          <cell r="AW61">
            <v>0</v>
          </cell>
          <cell r="AY61">
            <v>0</v>
          </cell>
          <cell r="BB61">
            <v>0</v>
          </cell>
          <cell r="BC61">
            <v>76958.3095875</v>
          </cell>
          <cell r="BD61">
            <v>3297.89709</v>
          </cell>
          <cell r="BE61">
            <v>975.030444</v>
          </cell>
          <cell r="BF61">
            <v>1935.722205</v>
          </cell>
          <cell r="BG61">
            <v>128334.21299999999</v>
          </cell>
          <cell r="BJ61">
            <v>21507.26</v>
          </cell>
          <cell r="BK61">
            <v>11773</v>
          </cell>
          <cell r="BL61">
            <v>0</v>
          </cell>
          <cell r="BM61">
            <v>244781.4323265</v>
          </cell>
          <cell r="BN61">
            <v>3236.5276392770065</v>
          </cell>
          <cell r="BO61">
            <v>13197.27</v>
          </cell>
          <cell r="BP61">
            <v>24472.52</v>
          </cell>
          <cell r="BQ61">
            <v>15589.442000000001</v>
          </cell>
          <cell r="BS61">
            <v>56495.759639277014</v>
          </cell>
          <cell r="BT61">
            <v>0</v>
          </cell>
          <cell r="BX61">
            <v>0</v>
          </cell>
          <cell r="CA61">
            <v>0</v>
          </cell>
          <cell r="CB61">
            <v>0</v>
          </cell>
          <cell r="CC61">
            <v>2215.1466666666665</v>
          </cell>
          <cell r="CD61">
            <v>71733.9</v>
          </cell>
          <cell r="CE61">
            <v>47560</v>
          </cell>
          <cell r="CH61">
            <v>121509.04666666666</v>
          </cell>
          <cell r="CI61">
            <v>11902.399999999998</v>
          </cell>
          <cell r="CJ61">
            <v>0</v>
          </cell>
          <cell r="CK61">
            <v>0</v>
          </cell>
          <cell r="CL61">
            <v>0</v>
          </cell>
          <cell r="CM61">
            <v>0</v>
          </cell>
          <cell r="CN61">
            <v>0</v>
          </cell>
          <cell r="CO61">
            <v>0</v>
          </cell>
          <cell r="CP61">
            <v>0</v>
          </cell>
          <cell r="CQ61">
            <v>11902.399999999998</v>
          </cell>
          <cell r="CT61">
            <v>0</v>
          </cell>
          <cell r="CU61">
            <v>0</v>
          </cell>
          <cell r="CV61">
            <v>0</v>
          </cell>
          <cell r="CX61">
            <v>0</v>
          </cell>
          <cell r="CY61">
            <v>0</v>
          </cell>
          <cell r="CZ61">
            <v>0</v>
          </cell>
          <cell r="DA61">
            <v>1231153.6164619518</v>
          </cell>
          <cell r="DC61">
            <v>0</v>
          </cell>
          <cell r="DD61">
            <v>0</v>
          </cell>
        </row>
        <row r="62">
          <cell r="D62">
            <v>3416</v>
          </cell>
          <cell r="F62" t="str">
            <v/>
          </cell>
          <cell r="J62">
            <v>30</v>
          </cell>
          <cell r="K62">
            <v>30</v>
          </cell>
          <cell r="L62">
            <v>30</v>
          </cell>
          <cell r="M62">
            <v>30</v>
          </cell>
          <cell r="N62">
            <v>29</v>
          </cell>
          <cell r="O62">
            <v>26</v>
          </cell>
          <cell r="P62">
            <v>29</v>
          </cell>
          <cell r="R62">
            <v>669152.511954</v>
          </cell>
          <cell r="S62">
            <v>204</v>
          </cell>
          <cell r="AH62">
            <v>3287.612195713708</v>
          </cell>
          <cell r="AI62">
            <v>17874.14</v>
          </cell>
          <cell r="AJ62">
            <v>22174.8</v>
          </cell>
          <cell r="AK62">
            <v>949</v>
          </cell>
          <cell r="AL62">
            <v>44285.55219571371</v>
          </cell>
          <cell r="AP62">
            <v>11842.963530435</v>
          </cell>
          <cell r="AQ62">
            <v>10640.950874224021</v>
          </cell>
          <cell r="AR62">
            <v>2702.3026110192004</v>
          </cell>
          <cell r="AS62">
            <v>25186.217015678223</v>
          </cell>
          <cell r="AT62">
            <v>19910</v>
          </cell>
          <cell r="AV62">
            <v>19910</v>
          </cell>
          <cell r="AW62">
            <v>0</v>
          </cell>
          <cell r="AY62">
            <v>0</v>
          </cell>
          <cell r="BB62">
            <v>0</v>
          </cell>
          <cell r="BC62">
            <v>18656.5599</v>
          </cell>
          <cell r="BD62">
            <v>2007.41562</v>
          </cell>
          <cell r="BE62">
            <v>1204.4493719999998</v>
          </cell>
          <cell r="BF62">
            <v>0</v>
          </cell>
          <cell r="BG62">
            <v>51435.53774999999</v>
          </cell>
          <cell r="BJ62">
            <v>0</v>
          </cell>
          <cell r="BK62">
            <v>0</v>
          </cell>
          <cell r="BL62">
            <v>0</v>
          </cell>
          <cell r="BM62">
            <v>73303.96264199998</v>
          </cell>
          <cell r="BN62">
            <v>1803.439396741455</v>
          </cell>
          <cell r="BO62">
            <v>2446.98</v>
          </cell>
          <cell r="BP62">
            <v>22618.84</v>
          </cell>
          <cell r="BQ62">
            <v>14408.614</v>
          </cell>
          <cell r="BS62">
            <v>41277.87339674145</v>
          </cell>
          <cell r="BT62">
            <v>0</v>
          </cell>
          <cell r="BX62">
            <v>0</v>
          </cell>
          <cell r="CA62">
            <v>0</v>
          </cell>
          <cell r="CB62">
            <v>0</v>
          </cell>
          <cell r="CC62">
            <v>4430.293333333333</v>
          </cell>
          <cell r="CD62">
            <v>76769.9</v>
          </cell>
          <cell r="CE62">
            <v>41335</v>
          </cell>
          <cell r="CH62">
            <v>122535.19333333333</v>
          </cell>
          <cell r="CI62">
            <v>8926.800000000008</v>
          </cell>
          <cell r="CJ62">
            <v>0</v>
          </cell>
          <cell r="CK62">
            <v>0</v>
          </cell>
          <cell r="CL62">
            <v>0</v>
          </cell>
          <cell r="CM62">
            <v>0</v>
          </cell>
          <cell r="CN62">
            <v>0</v>
          </cell>
          <cell r="CO62">
            <v>0</v>
          </cell>
          <cell r="CP62">
            <v>0</v>
          </cell>
          <cell r="CQ62">
            <v>8926.800000000008</v>
          </cell>
          <cell r="CT62">
            <v>0</v>
          </cell>
          <cell r="CU62">
            <v>0</v>
          </cell>
          <cell r="CV62">
            <v>-22816.749337848007</v>
          </cell>
          <cell r="CX62">
            <v>-22816.749337848007</v>
          </cell>
          <cell r="CY62">
            <v>0</v>
          </cell>
          <cell r="CZ62">
            <v>0</v>
          </cell>
          <cell r="DA62">
            <v>981761.3611996187</v>
          </cell>
          <cell r="DC62">
            <v>0</v>
          </cell>
          <cell r="DD62">
            <v>0</v>
          </cell>
        </row>
        <row r="63">
          <cell r="D63">
            <v>3420</v>
          </cell>
          <cell r="F63" t="str">
            <v/>
          </cell>
          <cell r="J63">
            <v>45</v>
          </cell>
          <cell r="K63">
            <v>45</v>
          </cell>
          <cell r="L63">
            <v>44</v>
          </cell>
          <cell r="M63">
            <v>41</v>
          </cell>
          <cell r="N63">
            <v>43</v>
          </cell>
          <cell r="O63">
            <v>36</v>
          </cell>
          <cell r="P63">
            <v>39</v>
          </cell>
          <cell r="R63">
            <v>962657.030208</v>
          </cell>
          <cell r="S63">
            <v>293</v>
          </cell>
          <cell r="AH63">
            <v>4721.9135948241</v>
          </cell>
          <cell r="AI63">
            <v>36273.99</v>
          </cell>
          <cell r="AJ63">
            <v>29218.56</v>
          </cell>
          <cell r="AK63">
            <v>1362</v>
          </cell>
          <cell r="AL63">
            <v>71576.4635948241</v>
          </cell>
          <cell r="AP63">
            <v>6711.0126672465</v>
          </cell>
          <cell r="AQ63">
            <v>938.9074300785901</v>
          </cell>
          <cell r="AR63">
            <v>3310.3206984985204</v>
          </cell>
          <cell r="AS63">
            <v>10960.24079582361</v>
          </cell>
          <cell r="AT63">
            <v>17384</v>
          </cell>
          <cell r="AV63">
            <v>17384</v>
          </cell>
          <cell r="AW63">
            <v>0</v>
          </cell>
          <cell r="AY63">
            <v>0</v>
          </cell>
          <cell r="BB63">
            <v>0</v>
          </cell>
          <cell r="BC63">
            <v>53637.6097125</v>
          </cell>
          <cell r="BD63">
            <v>7886.275649999999</v>
          </cell>
          <cell r="BE63">
            <v>2466.253476</v>
          </cell>
          <cell r="BF63">
            <v>1075.401225</v>
          </cell>
          <cell r="BG63">
            <v>84028.35375</v>
          </cell>
          <cell r="BJ63">
            <v>7067.796588173732</v>
          </cell>
          <cell r="BK63">
            <v>0</v>
          </cell>
          <cell r="BL63">
            <v>0</v>
          </cell>
          <cell r="BM63">
            <v>156161.69040167372</v>
          </cell>
          <cell r="BN63">
            <v>3133.8509306610536</v>
          </cell>
          <cell r="BO63">
            <v>2967.18</v>
          </cell>
          <cell r="BP63">
            <v>30940.68</v>
          </cell>
          <cell r="BQ63">
            <v>17917.98</v>
          </cell>
          <cell r="BS63">
            <v>54959.69093066105</v>
          </cell>
          <cell r="BT63">
            <v>0</v>
          </cell>
          <cell r="BX63">
            <v>0</v>
          </cell>
          <cell r="CA63">
            <v>0</v>
          </cell>
          <cell r="CB63">
            <v>0</v>
          </cell>
          <cell r="CC63">
            <v>9968.16</v>
          </cell>
          <cell r="CD63">
            <v>44481.899999999994</v>
          </cell>
          <cell r="CE63">
            <v>27665</v>
          </cell>
          <cell r="CH63">
            <v>82115.06</v>
          </cell>
          <cell r="CI63">
            <v>0</v>
          </cell>
          <cell r="CJ63">
            <v>22316.1</v>
          </cell>
          <cell r="CK63">
            <v>0</v>
          </cell>
          <cell r="CL63">
            <v>0</v>
          </cell>
          <cell r="CM63">
            <v>0</v>
          </cell>
          <cell r="CN63">
            <v>0</v>
          </cell>
          <cell r="CO63">
            <v>0</v>
          </cell>
          <cell r="CP63">
            <v>27500</v>
          </cell>
          <cell r="CQ63">
            <v>49816.1</v>
          </cell>
          <cell r="CT63">
            <v>0</v>
          </cell>
          <cell r="CU63">
            <v>0</v>
          </cell>
          <cell r="CV63">
            <v>0</v>
          </cell>
          <cell r="CX63">
            <v>0</v>
          </cell>
          <cell r="CY63">
            <v>0</v>
          </cell>
          <cell r="CZ63">
            <v>0</v>
          </cell>
          <cell r="DA63">
            <v>1405630.2759309828</v>
          </cell>
          <cell r="DC63">
            <v>0</v>
          </cell>
          <cell r="DD63">
            <v>0</v>
          </cell>
        </row>
        <row r="64">
          <cell r="D64">
            <v>3454</v>
          </cell>
          <cell r="F64" t="str">
            <v/>
          </cell>
          <cell r="J64">
            <v>29</v>
          </cell>
          <cell r="K64">
            <v>27</v>
          </cell>
          <cell r="L64">
            <v>28</v>
          </cell>
          <cell r="M64">
            <v>25</v>
          </cell>
          <cell r="N64">
            <v>22</v>
          </cell>
          <cell r="O64">
            <v>26</v>
          </cell>
          <cell r="P64">
            <v>18</v>
          </cell>
          <cell r="R64">
            <v>576649.63263</v>
          </cell>
          <cell r="S64">
            <v>175</v>
          </cell>
          <cell r="AH64">
            <v>2820.255560048524</v>
          </cell>
          <cell r="AI64">
            <v>25234.08</v>
          </cell>
          <cell r="AJ64">
            <v>16565.88</v>
          </cell>
          <cell r="AK64">
            <v>814</v>
          </cell>
          <cell r="AL64">
            <v>45434.21556004853</v>
          </cell>
          <cell r="AP64">
            <v>5526.716314203</v>
          </cell>
          <cell r="AQ64">
            <v>8606.651442387076</v>
          </cell>
          <cell r="AR64">
            <v>4526.35687345716</v>
          </cell>
          <cell r="AS64">
            <v>18659.724630047236</v>
          </cell>
          <cell r="AT64">
            <v>55153</v>
          </cell>
          <cell r="AV64">
            <v>55153</v>
          </cell>
          <cell r="AW64">
            <v>0</v>
          </cell>
          <cell r="AY64">
            <v>0</v>
          </cell>
          <cell r="BB64">
            <v>0</v>
          </cell>
          <cell r="BC64">
            <v>53637.6097125</v>
          </cell>
          <cell r="BD64">
            <v>4875.152219999999</v>
          </cell>
          <cell r="BE64">
            <v>1892.7061559999997</v>
          </cell>
          <cell r="BF64">
            <v>215.080245</v>
          </cell>
          <cell r="BG64">
            <v>77917.20074999999</v>
          </cell>
          <cell r="BJ64">
            <v>21507.26</v>
          </cell>
          <cell r="BK64">
            <v>3558</v>
          </cell>
          <cell r="BL64">
            <v>0</v>
          </cell>
          <cell r="BM64">
            <v>163603.0090835</v>
          </cell>
          <cell r="BN64">
            <v>2164.596967739213</v>
          </cell>
          <cell r="BO64">
            <v>2911.08</v>
          </cell>
          <cell r="BP64">
            <v>26326.199999999997</v>
          </cell>
          <cell r="BQ64">
            <v>18294.84</v>
          </cell>
          <cell r="BS64">
            <v>49696.71696773921</v>
          </cell>
          <cell r="BT64">
            <v>0</v>
          </cell>
          <cell r="BX64">
            <v>0</v>
          </cell>
          <cell r="CA64">
            <v>0</v>
          </cell>
          <cell r="CB64">
            <v>0</v>
          </cell>
          <cell r="CC64">
            <v>5537.866666666667</v>
          </cell>
          <cell r="CD64">
            <v>87225.9</v>
          </cell>
          <cell r="CE64">
            <v>9587</v>
          </cell>
          <cell r="CH64">
            <v>102350.76666666666</v>
          </cell>
          <cell r="CI64">
            <v>52073.000000000015</v>
          </cell>
          <cell r="CJ64">
            <v>0</v>
          </cell>
          <cell r="CK64">
            <v>0</v>
          </cell>
          <cell r="CL64">
            <v>0</v>
          </cell>
          <cell r="CM64">
            <v>0</v>
          </cell>
          <cell r="CN64">
            <v>0</v>
          </cell>
          <cell r="CO64">
            <v>0</v>
          </cell>
          <cell r="CP64">
            <v>0</v>
          </cell>
          <cell r="CQ64">
            <v>52073.000000000015</v>
          </cell>
          <cell r="CT64">
            <v>0</v>
          </cell>
          <cell r="CU64">
            <v>0</v>
          </cell>
          <cell r="CV64">
            <v>-30044.618148148147</v>
          </cell>
          <cell r="CX64">
            <v>-30044.618148148147</v>
          </cell>
          <cell r="CY64">
            <v>0</v>
          </cell>
          <cell r="CZ64">
            <v>0</v>
          </cell>
          <cell r="DA64">
            <v>1033575.4473898533</v>
          </cell>
          <cell r="DC64">
            <v>0</v>
          </cell>
          <cell r="DD64">
            <v>0</v>
          </cell>
        </row>
        <row r="65">
          <cell r="D65">
            <v>3472</v>
          </cell>
          <cell r="F65" t="str">
            <v/>
          </cell>
          <cell r="J65">
            <v>30</v>
          </cell>
          <cell r="K65">
            <v>31</v>
          </cell>
          <cell r="L65">
            <v>30</v>
          </cell>
          <cell r="M65">
            <v>30</v>
          </cell>
          <cell r="N65">
            <v>30</v>
          </cell>
          <cell r="O65">
            <v>30</v>
          </cell>
          <cell r="P65">
            <v>30</v>
          </cell>
          <cell r="R65">
            <v>691270.001646</v>
          </cell>
          <cell r="S65">
            <v>211</v>
          </cell>
          <cell r="AH65">
            <v>3400.4224181156487</v>
          </cell>
          <cell r="AI65">
            <v>17348.43</v>
          </cell>
          <cell r="AJ65">
            <v>23218.32</v>
          </cell>
          <cell r="AK65">
            <v>981</v>
          </cell>
          <cell r="AL65">
            <v>44948.172418115646</v>
          </cell>
          <cell r="AP65">
            <v>6316.247216232</v>
          </cell>
          <cell r="AQ65">
            <v>9858.528015825195</v>
          </cell>
          <cell r="AR65">
            <v>3175.20556794756</v>
          </cell>
          <cell r="AS65">
            <v>19349.980800004756</v>
          </cell>
          <cell r="AT65">
            <v>78871</v>
          </cell>
          <cell r="AV65">
            <v>78871</v>
          </cell>
          <cell r="AW65">
            <v>0</v>
          </cell>
          <cell r="AY65">
            <v>0</v>
          </cell>
          <cell r="BB65">
            <v>0</v>
          </cell>
          <cell r="BC65">
            <v>25652.769862499998</v>
          </cell>
          <cell r="BD65">
            <v>1720.64196</v>
          </cell>
          <cell r="BE65">
            <v>573.54732</v>
          </cell>
          <cell r="BF65">
            <v>4301.6049</v>
          </cell>
          <cell r="BG65">
            <v>55509.639749999995</v>
          </cell>
          <cell r="BJ65">
            <v>0</v>
          </cell>
          <cell r="BK65">
            <v>0</v>
          </cell>
          <cell r="BL65">
            <v>0</v>
          </cell>
          <cell r="BM65">
            <v>87758.20379249999</v>
          </cell>
          <cell r="BN65">
            <v>2758.731383222225</v>
          </cell>
          <cell r="BO65">
            <v>2543.88</v>
          </cell>
          <cell r="BP65">
            <v>26858.640000000003</v>
          </cell>
          <cell r="BQ65">
            <v>15554.039999999999</v>
          </cell>
          <cell r="BS65">
            <v>47715.291383222226</v>
          </cell>
          <cell r="BT65">
            <v>0</v>
          </cell>
          <cell r="BX65">
            <v>0</v>
          </cell>
          <cell r="CA65">
            <v>0</v>
          </cell>
          <cell r="CB65">
            <v>0</v>
          </cell>
          <cell r="CC65">
            <v>0</v>
          </cell>
          <cell r="CD65">
            <v>69038.9</v>
          </cell>
          <cell r="CE65">
            <v>35608</v>
          </cell>
          <cell r="CH65">
            <v>104646.9</v>
          </cell>
          <cell r="CI65">
            <v>0</v>
          </cell>
          <cell r="CJ65">
            <v>0</v>
          </cell>
          <cell r="CK65">
            <v>0</v>
          </cell>
          <cell r="CL65">
            <v>0</v>
          </cell>
          <cell r="CM65">
            <v>0</v>
          </cell>
          <cell r="CN65">
            <v>0</v>
          </cell>
          <cell r="CO65">
            <v>0</v>
          </cell>
          <cell r="CP65">
            <v>0</v>
          </cell>
          <cell r="CQ65">
            <v>0</v>
          </cell>
          <cell r="CT65">
            <v>0</v>
          </cell>
          <cell r="CU65">
            <v>0</v>
          </cell>
          <cell r="CV65">
            <v>0</v>
          </cell>
          <cell r="CX65">
            <v>0</v>
          </cell>
          <cell r="CY65">
            <v>0</v>
          </cell>
          <cell r="CZ65">
            <v>0</v>
          </cell>
          <cell r="DA65">
            <v>1074559.5500398425</v>
          </cell>
          <cell r="DC65">
            <v>0</v>
          </cell>
          <cell r="DD65">
            <v>0</v>
          </cell>
        </row>
        <row r="66">
          <cell r="D66">
            <v>3478</v>
          </cell>
          <cell r="F66" t="str">
            <v/>
          </cell>
          <cell r="J66">
            <v>54</v>
          </cell>
          <cell r="K66">
            <v>29</v>
          </cell>
          <cell r="L66">
            <v>28</v>
          </cell>
          <cell r="M66">
            <v>41</v>
          </cell>
          <cell r="N66">
            <v>37</v>
          </cell>
          <cell r="O66">
            <v>36</v>
          </cell>
          <cell r="P66">
            <v>28</v>
          </cell>
          <cell r="R66">
            <v>842113.2051780001</v>
          </cell>
          <cell r="S66">
            <v>253</v>
          </cell>
          <cell r="AH66">
            <v>4077.2837525272944</v>
          </cell>
          <cell r="AI66">
            <v>31016.89</v>
          </cell>
          <cell r="AJ66">
            <v>25305.36</v>
          </cell>
          <cell r="AK66">
            <v>1176</v>
          </cell>
          <cell r="AL66">
            <v>61575.53375252729</v>
          </cell>
          <cell r="AP66">
            <v>8109.562064216674</v>
          </cell>
          <cell r="AQ66">
            <v>9813.05386679005</v>
          </cell>
          <cell r="AR66">
            <v>19648.569316039928</v>
          </cell>
          <cell r="AS66">
            <v>37571.185247046655</v>
          </cell>
          <cell r="AT66">
            <v>14670</v>
          </cell>
          <cell r="AV66">
            <v>14670</v>
          </cell>
          <cell r="AW66">
            <v>0</v>
          </cell>
          <cell r="AY66">
            <v>0</v>
          </cell>
          <cell r="BB66">
            <v>0</v>
          </cell>
          <cell r="BC66">
            <v>65557.0785375</v>
          </cell>
          <cell r="BD66">
            <v>4960.939212307692</v>
          </cell>
          <cell r="BE66">
            <v>2480.469606153846</v>
          </cell>
          <cell r="BF66">
            <v>0</v>
          </cell>
          <cell r="BG66">
            <v>91952.39508653844</v>
          </cell>
          <cell r="BJ66">
            <v>19516.7674656102</v>
          </cell>
          <cell r="BK66">
            <v>0</v>
          </cell>
          <cell r="BL66">
            <v>0</v>
          </cell>
          <cell r="BM66">
            <v>184467.64990811018</v>
          </cell>
          <cell r="BN66">
            <v>3009.800258581696</v>
          </cell>
          <cell r="BO66">
            <v>2543.88</v>
          </cell>
          <cell r="BP66">
            <v>35160.76</v>
          </cell>
          <cell r="BQ66">
            <v>22398.046000000002</v>
          </cell>
          <cell r="BS66">
            <v>63112.4862585817</v>
          </cell>
          <cell r="BT66">
            <v>0</v>
          </cell>
          <cell r="BX66">
            <v>0</v>
          </cell>
          <cell r="CA66">
            <v>0</v>
          </cell>
          <cell r="CB66">
            <v>0</v>
          </cell>
          <cell r="CC66">
            <v>3322.72</v>
          </cell>
          <cell r="CD66">
            <v>56460.899999999994</v>
          </cell>
          <cell r="CE66">
            <v>41086</v>
          </cell>
          <cell r="CH66">
            <v>100869.62</v>
          </cell>
          <cell r="CI66">
            <v>0</v>
          </cell>
          <cell r="CJ66">
            <v>22316.1</v>
          </cell>
          <cell r="CK66">
            <v>0</v>
          </cell>
          <cell r="CL66">
            <v>0</v>
          </cell>
          <cell r="CM66">
            <v>2000.0000000000002</v>
          </cell>
          <cell r="CN66">
            <v>0</v>
          </cell>
          <cell r="CO66">
            <v>0</v>
          </cell>
          <cell r="CP66">
            <v>55000</v>
          </cell>
          <cell r="CQ66">
            <v>79316.1</v>
          </cell>
          <cell r="CT66">
            <v>0</v>
          </cell>
          <cell r="CU66">
            <v>358.93333333333334</v>
          </cell>
          <cell r="CV66">
            <v>0</v>
          </cell>
          <cell r="CX66">
            <v>358.93333333333334</v>
          </cell>
          <cell r="CY66">
            <v>10136</v>
          </cell>
          <cell r="CZ66">
            <v>0</v>
          </cell>
          <cell r="DA66">
            <v>1394190.7136775993</v>
          </cell>
          <cell r="DC66">
            <v>0</v>
          </cell>
          <cell r="DD66">
            <v>0</v>
          </cell>
        </row>
        <row r="67">
          <cell r="D67">
            <v>3374</v>
          </cell>
          <cell r="F67" t="str">
            <v/>
          </cell>
          <cell r="J67">
            <v>30</v>
          </cell>
          <cell r="K67">
            <v>29</v>
          </cell>
          <cell r="L67">
            <v>28</v>
          </cell>
          <cell r="M67">
            <v>30</v>
          </cell>
          <cell r="N67">
            <v>29</v>
          </cell>
          <cell r="O67">
            <v>27</v>
          </cell>
          <cell r="P67">
            <v>26</v>
          </cell>
          <cell r="R67">
            <v>653237.7869940001</v>
          </cell>
          <cell r="S67">
            <v>199</v>
          </cell>
          <cell r="AH67">
            <v>3207.033465426607</v>
          </cell>
          <cell r="AI67">
            <v>18925.56</v>
          </cell>
          <cell r="AJ67">
            <v>21261.72</v>
          </cell>
          <cell r="AK67">
            <v>925</v>
          </cell>
          <cell r="AL67">
            <v>44319.31346542661</v>
          </cell>
          <cell r="AP67">
            <v>5131.9508631885</v>
          </cell>
          <cell r="AQ67">
            <v>5007.506293752481</v>
          </cell>
          <cell r="AR67">
            <v>2026.7269582644003</v>
          </cell>
          <cell r="AS67">
            <v>12166.184115205382</v>
          </cell>
          <cell r="AT67">
            <v>62783</v>
          </cell>
          <cell r="AV67">
            <v>62783</v>
          </cell>
          <cell r="AW67">
            <v>0</v>
          </cell>
          <cell r="AY67">
            <v>0</v>
          </cell>
          <cell r="BB67">
            <v>0</v>
          </cell>
          <cell r="BC67">
            <v>60633.819675</v>
          </cell>
          <cell r="BD67">
            <v>2007.41562</v>
          </cell>
          <cell r="BE67">
            <v>745.6115159999998</v>
          </cell>
          <cell r="BF67">
            <v>4301.6049</v>
          </cell>
          <cell r="BG67">
            <v>48889.223999999995</v>
          </cell>
          <cell r="BJ67">
            <v>8045.277266692695</v>
          </cell>
          <cell r="BK67">
            <v>0</v>
          </cell>
          <cell r="BL67">
            <v>0</v>
          </cell>
          <cell r="BM67">
            <v>124622.95297769268</v>
          </cell>
          <cell r="BN67">
            <v>3551.5825075753282</v>
          </cell>
          <cell r="BO67">
            <v>2292.96</v>
          </cell>
          <cell r="BP67">
            <v>30704.04</v>
          </cell>
          <cell r="BQ67">
            <v>17780.94</v>
          </cell>
          <cell r="BS67">
            <v>54329.522507575326</v>
          </cell>
          <cell r="BT67">
            <v>0</v>
          </cell>
          <cell r="BX67">
            <v>0</v>
          </cell>
          <cell r="CA67">
            <v>0</v>
          </cell>
          <cell r="CB67">
            <v>0</v>
          </cell>
          <cell r="CC67">
            <v>4430.293333333333</v>
          </cell>
          <cell r="CD67">
            <v>78750.9</v>
          </cell>
          <cell r="CE67">
            <v>16434</v>
          </cell>
          <cell r="CH67">
            <v>99615.19333333333</v>
          </cell>
          <cell r="CI67">
            <v>16365.799999999981</v>
          </cell>
          <cell r="CJ67">
            <v>0</v>
          </cell>
          <cell r="CK67">
            <v>0</v>
          </cell>
          <cell r="CL67">
            <v>0</v>
          </cell>
          <cell r="CM67">
            <v>0</v>
          </cell>
          <cell r="CN67">
            <v>0</v>
          </cell>
          <cell r="CO67">
            <v>0</v>
          </cell>
          <cell r="CP67">
            <v>0</v>
          </cell>
          <cell r="CQ67">
            <v>16365.799999999981</v>
          </cell>
          <cell r="CT67">
            <v>0</v>
          </cell>
          <cell r="CU67">
            <v>0</v>
          </cell>
          <cell r="CV67">
            <v>-23886.26391437309</v>
          </cell>
          <cell r="CX67">
            <v>-23886.26391437309</v>
          </cell>
          <cell r="CY67">
            <v>0</v>
          </cell>
          <cell r="CZ67">
            <v>0</v>
          </cell>
          <cell r="DA67">
            <v>1043553.4894788604</v>
          </cell>
          <cell r="DC67">
            <v>0</v>
          </cell>
          <cell r="DD67">
            <v>0</v>
          </cell>
        </row>
        <row r="68">
          <cell r="D68">
            <v>3315</v>
          </cell>
          <cell r="F68" t="str">
            <v/>
          </cell>
          <cell r="J68">
            <v>30</v>
          </cell>
          <cell r="K68">
            <v>31</v>
          </cell>
          <cell r="L68">
            <v>30</v>
          </cell>
          <cell r="M68">
            <v>28</v>
          </cell>
          <cell r="N68">
            <v>28</v>
          </cell>
          <cell r="O68">
            <v>29</v>
          </cell>
          <cell r="P68">
            <v>30</v>
          </cell>
          <cell r="R68">
            <v>675503.433516</v>
          </cell>
          <cell r="S68">
            <v>206</v>
          </cell>
          <cell r="AH68">
            <v>3319.843687828548</v>
          </cell>
          <cell r="AI68">
            <v>22605.53</v>
          </cell>
          <cell r="AJ68">
            <v>21261.72</v>
          </cell>
          <cell r="AK68">
            <v>958</v>
          </cell>
          <cell r="AL68">
            <v>48145.09368782854</v>
          </cell>
          <cell r="AP68">
            <v>1579.061804058</v>
          </cell>
          <cell r="AQ68">
            <v>2973.2068619155352</v>
          </cell>
          <cell r="AR68">
            <v>11146.998270454202</v>
          </cell>
          <cell r="AS68">
            <v>15699.266936427737</v>
          </cell>
          <cell r="AT68">
            <v>20242</v>
          </cell>
          <cell r="AV68">
            <v>20242</v>
          </cell>
          <cell r="AW68">
            <v>0</v>
          </cell>
          <cell r="AY68">
            <v>0</v>
          </cell>
          <cell r="BB68">
            <v>0</v>
          </cell>
          <cell r="BC68">
            <v>39645.1897875</v>
          </cell>
          <cell r="BD68">
            <v>1577.25513</v>
          </cell>
          <cell r="BE68">
            <v>888.998346</v>
          </cell>
          <cell r="BF68">
            <v>645.240735</v>
          </cell>
          <cell r="BG68">
            <v>62639.31825</v>
          </cell>
          <cell r="BJ68">
            <v>4867.767426035501</v>
          </cell>
          <cell r="BK68">
            <v>0</v>
          </cell>
          <cell r="BL68">
            <v>0</v>
          </cell>
          <cell r="BM68">
            <v>110263.76967453549</v>
          </cell>
          <cell r="BN68">
            <v>2208.8663753873075</v>
          </cell>
          <cell r="BO68">
            <v>3352.74</v>
          </cell>
          <cell r="BP68">
            <v>24433.08</v>
          </cell>
          <cell r="BQ68">
            <v>14149.38</v>
          </cell>
          <cell r="BS68">
            <v>44144.06637538731</v>
          </cell>
          <cell r="BT68">
            <v>0</v>
          </cell>
          <cell r="BX68">
            <v>0</v>
          </cell>
          <cell r="CA68">
            <v>0</v>
          </cell>
          <cell r="CB68">
            <v>0</v>
          </cell>
          <cell r="CC68">
            <v>0</v>
          </cell>
          <cell r="CD68">
            <v>70536.9</v>
          </cell>
          <cell r="CE68">
            <v>10956</v>
          </cell>
          <cell r="CH68">
            <v>81492.9</v>
          </cell>
          <cell r="CI68">
            <v>5951.200000000019</v>
          </cell>
          <cell r="CJ68">
            <v>0</v>
          </cell>
          <cell r="CK68">
            <v>0</v>
          </cell>
          <cell r="CL68">
            <v>0</v>
          </cell>
          <cell r="CM68">
            <v>0</v>
          </cell>
          <cell r="CN68">
            <v>0</v>
          </cell>
          <cell r="CO68">
            <v>0</v>
          </cell>
          <cell r="CP68">
            <v>0</v>
          </cell>
          <cell r="CQ68">
            <v>5951.200000000019</v>
          </cell>
          <cell r="CT68">
            <v>0</v>
          </cell>
          <cell r="CU68">
            <v>0</v>
          </cell>
          <cell r="CV68">
            <v>0</v>
          </cell>
          <cell r="CX68">
            <v>0</v>
          </cell>
          <cell r="CY68">
            <v>0</v>
          </cell>
          <cell r="CZ68">
            <v>0</v>
          </cell>
          <cell r="DA68">
            <v>1001441.7301901791</v>
          </cell>
          <cell r="DC68">
            <v>0</v>
          </cell>
          <cell r="DD68">
            <v>0</v>
          </cell>
        </row>
        <row r="69">
          <cell r="D69">
            <v>3518</v>
          </cell>
          <cell r="F69" t="str">
            <v/>
          </cell>
          <cell r="J69">
            <v>28</v>
          </cell>
          <cell r="K69">
            <v>29</v>
          </cell>
          <cell r="L69">
            <v>30</v>
          </cell>
          <cell r="M69">
            <v>30</v>
          </cell>
          <cell r="N69">
            <v>27</v>
          </cell>
          <cell r="O69">
            <v>45</v>
          </cell>
          <cell r="P69">
            <v>34</v>
          </cell>
          <cell r="R69">
            <v>727518.564198</v>
          </cell>
          <cell r="S69">
            <v>223</v>
          </cell>
          <cell r="AH69">
            <v>3593.8113708046903</v>
          </cell>
          <cell r="AI69">
            <v>34171.15</v>
          </cell>
          <cell r="AJ69">
            <v>20609.52</v>
          </cell>
          <cell r="AK69">
            <v>1037</v>
          </cell>
          <cell r="AL69">
            <v>59411.481370804686</v>
          </cell>
          <cell r="AP69">
            <v>6045.163644719897</v>
          </cell>
          <cell r="AQ69">
            <v>9884.720712372455</v>
          </cell>
          <cell r="AR69">
            <v>12737.645494064858</v>
          </cell>
          <cell r="AS69">
            <v>28667.52985115721</v>
          </cell>
          <cell r="AT69">
            <v>40865</v>
          </cell>
          <cell r="AV69">
            <v>40865</v>
          </cell>
          <cell r="AW69">
            <v>0</v>
          </cell>
          <cell r="AY69">
            <v>0</v>
          </cell>
          <cell r="BB69">
            <v>0</v>
          </cell>
          <cell r="BC69">
            <v>111599.05734173818</v>
          </cell>
          <cell r="BD69">
            <v>5901.01421832618</v>
          </cell>
          <cell r="BE69">
            <v>2168.2796430128756</v>
          </cell>
          <cell r="BF69">
            <v>3087.739997961373</v>
          </cell>
          <cell r="BG69">
            <v>107716.72149463517</v>
          </cell>
          <cell r="BJ69">
            <v>21507.26</v>
          </cell>
          <cell r="BK69">
            <v>10870</v>
          </cell>
          <cell r="BL69">
            <v>0</v>
          </cell>
          <cell r="BM69">
            <v>262850.0726956738</v>
          </cell>
          <cell r="BN69">
            <v>2973.0861463573415</v>
          </cell>
          <cell r="BO69">
            <v>2678.52</v>
          </cell>
          <cell r="BP69">
            <v>27864.36</v>
          </cell>
          <cell r="BQ69">
            <v>19363.752</v>
          </cell>
          <cell r="BS69">
            <v>52879.71814635734</v>
          </cell>
          <cell r="BT69">
            <v>0</v>
          </cell>
          <cell r="BX69">
            <v>0</v>
          </cell>
          <cell r="CA69">
            <v>0</v>
          </cell>
          <cell r="CB69">
            <v>0</v>
          </cell>
          <cell r="CC69">
            <v>7753.013333333333</v>
          </cell>
          <cell r="CD69">
            <v>71884.9</v>
          </cell>
          <cell r="CE69">
            <v>27391</v>
          </cell>
          <cell r="CH69">
            <v>107028.91333333333</v>
          </cell>
          <cell r="CI69">
            <v>0</v>
          </cell>
          <cell r="CJ69">
            <v>22316.1</v>
          </cell>
          <cell r="CK69">
            <v>0</v>
          </cell>
          <cell r="CL69">
            <v>0</v>
          </cell>
          <cell r="CM69">
            <v>0</v>
          </cell>
          <cell r="CN69">
            <v>0</v>
          </cell>
          <cell r="CO69">
            <v>0</v>
          </cell>
          <cell r="CP69">
            <v>0</v>
          </cell>
          <cell r="CQ69">
            <v>22316.1</v>
          </cell>
          <cell r="CT69">
            <v>0</v>
          </cell>
          <cell r="CU69">
            <v>0</v>
          </cell>
          <cell r="CV69">
            <v>-24322.686858710564</v>
          </cell>
          <cell r="CX69">
            <v>-24322.686858710564</v>
          </cell>
          <cell r="CY69">
            <v>0</v>
          </cell>
          <cell r="CZ69">
            <v>0</v>
          </cell>
          <cell r="DA69">
            <v>1277214.6927366161</v>
          </cell>
          <cell r="DC69">
            <v>0</v>
          </cell>
          <cell r="DD69">
            <v>0</v>
          </cell>
        </row>
        <row r="70">
          <cell r="D70">
            <v>3548</v>
          </cell>
          <cell r="F70" t="str">
            <v/>
          </cell>
          <cell r="J70">
            <v>30</v>
          </cell>
          <cell r="K70">
            <v>30</v>
          </cell>
          <cell r="L70">
            <v>29</v>
          </cell>
          <cell r="M70">
            <v>30</v>
          </cell>
          <cell r="N70">
            <v>36</v>
          </cell>
          <cell r="O70">
            <v>40</v>
          </cell>
          <cell r="P70">
            <v>42</v>
          </cell>
          <cell r="R70">
            <v>773266.8476519999</v>
          </cell>
          <cell r="S70">
            <v>237</v>
          </cell>
          <cell r="AH70">
            <v>3819.4318156085724</v>
          </cell>
          <cell r="AI70">
            <v>27336.92</v>
          </cell>
          <cell r="AJ70">
            <v>24131.4</v>
          </cell>
          <cell r="AK70">
            <v>1102</v>
          </cell>
          <cell r="AL70">
            <v>56389.75181560857</v>
          </cell>
          <cell r="AP70">
            <v>0</v>
          </cell>
          <cell r="AQ70">
            <v>920.5954057330856</v>
          </cell>
          <cell r="AR70">
            <v>4712.499526716196</v>
          </cell>
          <cell r="AS70">
            <v>5633.094932449281</v>
          </cell>
          <cell r="AT70">
            <v>9287</v>
          </cell>
          <cell r="AV70">
            <v>9287</v>
          </cell>
          <cell r="AW70">
            <v>0</v>
          </cell>
          <cell r="AY70">
            <v>0</v>
          </cell>
          <cell r="BB70">
            <v>0</v>
          </cell>
          <cell r="BC70">
            <v>70557.52174946807</v>
          </cell>
          <cell r="BD70">
            <v>4338.214303404255</v>
          </cell>
          <cell r="BE70">
            <v>1614.7797684893615</v>
          </cell>
          <cell r="BF70">
            <v>2349.8660810106385</v>
          </cell>
          <cell r="BG70">
            <v>68907.5842260638</v>
          </cell>
          <cell r="BJ70">
            <v>18152.14427872382</v>
          </cell>
          <cell r="BK70">
            <v>0</v>
          </cell>
          <cell r="BL70">
            <v>0</v>
          </cell>
          <cell r="BM70">
            <v>165920.11040715995</v>
          </cell>
          <cell r="BN70">
            <v>2176.248615627125</v>
          </cell>
          <cell r="BO70">
            <v>2312.34</v>
          </cell>
          <cell r="BP70">
            <v>25162.72</v>
          </cell>
          <cell r="BQ70">
            <v>17486.304</v>
          </cell>
          <cell r="BS70">
            <v>47137.61261562713</v>
          </cell>
          <cell r="BT70">
            <v>0</v>
          </cell>
          <cell r="BV70">
            <v>10147</v>
          </cell>
          <cell r="BX70">
            <v>0</v>
          </cell>
          <cell r="CA70">
            <v>21491.675</v>
          </cell>
          <cell r="CB70">
            <v>31638.675</v>
          </cell>
          <cell r="CC70">
            <v>3322.72</v>
          </cell>
          <cell r="CD70">
            <v>61252.899999999994</v>
          </cell>
          <cell r="CE70">
            <v>34923</v>
          </cell>
          <cell r="CH70">
            <v>99498.62</v>
          </cell>
          <cell r="CI70">
            <v>0</v>
          </cell>
          <cell r="CJ70">
            <v>22316.1</v>
          </cell>
          <cell r="CK70">
            <v>0</v>
          </cell>
          <cell r="CL70">
            <v>0</v>
          </cell>
          <cell r="CM70">
            <v>0</v>
          </cell>
          <cell r="CN70">
            <v>0</v>
          </cell>
          <cell r="CO70">
            <v>0</v>
          </cell>
          <cell r="CP70">
            <v>0</v>
          </cell>
          <cell r="CQ70">
            <v>22316.1</v>
          </cell>
          <cell r="CT70">
            <v>0</v>
          </cell>
          <cell r="CU70">
            <v>38958</v>
          </cell>
          <cell r="CV70">
            <v>0</v>
          </cell>
          <cell r="CX70">
            <v>38958</v>
          </cell>
          <cell r="CY70">
            <v>0</v>
          </cell>
          <cell r="CZ70">
            <v>0</v>
          </cell>
          <cell r="DA70">
            <v>1250045.812422845</v>
          </cell>
          <cell r="DC70">
            <v>0</v>
          </cell>
          <cell r="DD70">
            <v>0</v>
          </cell>
        </row>
        <row r="71">
          <cell r="D71">
            <v>3594</v>
          </cell>
          <cell r="F71" t="str">
            <v/>
          </cell>
          <cell r="J71">
            <v>30</v>
          </cell>
          <cell r="K71">
            <v>29</v>
          </cell>
          <cell r="L71">
            <v>29</v>
          </cell>
          <cell r="M71">
            <v>30</v>
          </cell>
          <cell r="N71">
            <v>29</v>
          </cell>
          <cell r="O71">
            <v>27</v>
          </cell>
          <cell r="P71">
            <v>30</v>
          </cell>
          <cell r="R71">
            <v>669079.1972340001</v>
          </cell>
          <cell r="S71">
            <v>204</v>
          </cell>
          <cell r="AH71">
            <v>3287.612195713708</v>
          </cell>
          <cell r="AI71">
            <v>18399.85</v>
          </cell>
          <cell r="AJ71">
            <v>22044.36</v>
          </cell>
          <cell r="AK71">
            <v>949</v>
          </cell>
          <cell r="AL71">
            <v>44680.82219571371</v>
          </cell>
          <cell r="AP71">
            <v>13422.025334493</v>
          </cell>
          <cell r="AQ71">
            <v>3442.66057695483</v>
          </cell>
          <cell r="AR71">
            <v>2229.39965409084</v>
          </cell>
          <cell r="AS71">
            <v>19094.085565538673</v>
          </cell>
          <cell r="AT71">
            <v>12859</v>
          </cell>
          <cell r="AV71">
            <v>12859</v>
          </cell>
          <cell r="AW71">
            <v>0</v>
          </cell>
          <cell r="AY71">
            <v>0</v>
          </cell>
          <cell r="BB71">
            <v>0</v>
          </cell>
          <cell r="BC71">
            <v>51305.539724999995</v>
          </cell>
          <cell r="BD71">
            <v>3441.28392</v>
          </cell>
          <cell r="BE71">
            <v>1261.8041039999998</v>
          </cell>
          <cell r="BF71">
            <v>7527.808575</v>
          </cell>
          <cell r="BG71">
            <v>55509.639749999995</v>
          </cell>
          <cell r="BJ71">
            <v>9209.519025641028</v>
          </cell>
          <cell r="BK71">
            <v>0</v>
          </cell>
          <cell r="BL71">
            <v>0</v>
          </cell>
          <cell r="BM71">
            <v>128255.59509964102</v>
          </cell>
          <cell r="BN71">
            <v>2057.4206518855344</v>
          </cell>
          <cell r="BO71">
            <v>1401.48</v>
          </cell>
          <cell r="BP71">
            <v>25557.120000000003</v>
          </cell>
          <cell r="BQ71">
            <v>16280.352</v>
          </cell>
          <cell r="BS71">
            <v>45296.37265188554</v>
          </cell>
          <cell r="BT71">
            <v>0</v>
          </cell>
          <cell r="BX71">
            <v>0</v>
          </cell>
          <cell r="CA71">
            <v>0</v>
          </cell>
          <cell r="CB71">
            <v>0</v>
          </cell>
          <cell r="CC71">
            <v>0</v>
          </cell>
          <cell r="CD71">
            <v>78218.9</v>
          </cell>
          <cell r="CE71">
            <v>28760</v>
          </cell>
          <cell r="CH71">
            <v>106978.9</v>
          </cell>
          <cell r="CI71">
            <v>8926.800000000008</v>
          </cell>
          <cell r="CJ71">
            <v>0</v>
          </cell>
          <cell r="CK71">
            <v>0</v>
          </cell>
          <cell r="CL71">
            <v>0</v>
          </cell>
          <cell r="CM71">
            <v>0</v>
          </cell>
          <cell r="CN71">
            <v>0</v>
          </cell>
          <cell r="CO71">
            <v>0</v>
          </cell>
          <cell r="CP71">
            <v>0</v>
          </cell>
          <cell r="CQ71">
            <v>8926.800000000008</v>
          </cell>
          <cell r="CT71">
            <v>0</v>
          </cell>
          <cell r="CU71">
            <v>0</v>
          </cell>
          <cell r="CV71">
            <v>-26964.941345132742</v>
          </cell>
          <cell r="CX71">
            <v>-26964.941345132742</v>
          </cell>
          <cell r="CY71">
            <v>0</v>
          </cell>
          <cell r="CZ71">
            <v>0</v>
          </cell>
          <cell r="DA71">
            <v>1008205.8314016464</v>
          </cell>
          <cell r="DC71">
            <v>0</v>
          </cell>
          <cell r="DD71">
            <v>0</v>
          </cell>
        </row>
        <row r="72">
          <cell r="D72">
            <v>3597</v>
          </cell>
          <cell r="F72" t="str">
            <v/>
          </cell>
          <cell r="J72">
            <v>30</v>
          </cell>
          <cell r="K72">
            <v>31</v>
          </cell>
          <cell r="L72">
            <v>29</v>
          </cell>
          <cell r="M72">
            <v>29</v>
          </cell>
          <cell r="N72">
            <v>29</v>
          </cell>
          <cell r="O72">
            <v>29</v>
          </cell>
          <cell r="P72">
            <v>30</v>
          </cell>
          <cell r="R72">
            <v>678612.452832</v>
          </cell>
          <cell r="S72">
            <v>207</v>
          </cell>
          <cell r="AH72">
            <v>3335.9594338859683</v>
          </cell>
          <cell r="AI72">
            <v>18399.85</v>
          </cell>
          <cell r="AJ72">
            <v>22435.68</v>
          </cell>
          <cell r="AK72">
            <v>963</v>
          </cell>
          <cell r="AL72">
            <v>45134.48943388597</v>
          </cell>
          <cell r="AP72">
            <v>3947.654510145</v>
          </cell>
          <cell r="AQ72">
            <v>3912.1142919941253</v>
          </cell>
          <cell r="AR72">
            <v>6890.871658098961</v>
          </cell>
          <cell r="AS72">
            <v>14750.640460238086</v>
          </cell>
          <cell r="AT72">
            <v>37720</v>
          </cell>
          <cell r="AV72">
            <v>37720</v>
          </cell>
          <cell r="AW72">
            <v>0</v>
          </cell>
          <cell r="AY72">
            <v>0</v>
          </cell>
          <cell r="BB72">
            <v>0</v>
          </cell>
          <cell r="BC72">
            <v>86286.5895375</v>
          </cell>
          <cell r="BD72">
            <v>3154.51026</v>
          </cell>
          <cell r="BE72">
            <v>1032.3851759999998</v>
          </cell>
          <cell r="BF72">
            <v>1720.64196</v>
          </cell>
          <cell r="BG72">
            <v>52454.06325</v>
          </cell>
          <cell r="BJ72">
            <v>16934.559523984797</v>
          </cell>
          <cell r="BK72">
            <v>0</v>
          </cell>
          <cell r="BL72">
            <v>0</v>
          </cell>
          <cell r="BM72">
            <v>161582.74970748476</v>
          </cell>
          <cell r="BN72">
            <v>3986.925136437255</v>
          </cell>
          <cell r="BO72">
            <v>3430.26</v>
          </cell>
          <cell r="BP72">
            <v>40406.280000000006</v>
          </cell>
          <cell r="BQ72">
            <v>23399.579999999998</v>
          </cell>
          <cell r="BS72">
            <v>71223.04513643726</v>
          </cell>
          <cell r="BT72">
            <v>0</v>
          </cell>
          <cell r="BX72">
            <v>0</v>
          </cell>
          <cell r="CA72">
            <v>0</v>
          </cell>
          <cell r="CB72">
            <v>0</v>
          </cell>
          <cell r="CC72">
            <v>2215.1466666666665</v>
          </cell>
          <cell r="CD72">
            <v>78286.9</v>
          </cell>
          <cell r="CE72">
            <v>38347</v>
          </cell>
          <cell r="CH72">
            <v>118849.04666666666</v>
          </cell>
          <cell r="CI72">
            <v>4463.399999999984</v>
          </cell>
          <cell r="CJ72">
            <v>0</v>
          </cell>
          <cell r="CK72">
            <v>0</v>
          </cell>
          <cell r="CL72">
            <v>0</v>
          </cell>
          <cell r="CM72">
            <v>0</v>
          </cell>
          <cell r="CN72">
            <v>0</v>
          </cell>
          <cell r="CO72">
            <v>0</v>
          </cell>
          <cell r="CP72">
            <v>55000</v>
          </cell>
          <cell r="CQ72">
            <v>59463.39999999999</v>
          </cell>
          <cell r="CT72">
            <v>0</v>
          </cell>
          <cell r="CU72">
            <v>0</v>
          </cell>
          <cell r="CV72">
            <v>-33914.77658045977</v>
          </cell>
          <cell r="CX72">
            <v>-33914.77658045977</v>
          </cell>
          <cell r="CY72">
            <v>0</v>
          </cell>
          <cell r="CZ72">
            <v>0</v>
          </cell>
          <cell r="DA72">
            <v>1153421.047656253</v>
          </cell>
          <cell r="DC72">
            <v>0</v>
          </cell>
          <cell r="DD72">
            <v>0</v>
          </cell>
        </row>
        <row r="73">
          <cell r="D73">
            <v>3650</v>
          </cell>
          <cell r="F73" t="str">
            <v/>
          </cell>
          <cell r="J73">
            <v>59</v>
          </cell>
          <cell r="K73">
            <v>29</v>
          </cell>
          <cell r="L73">
            <v>30</v>
          </cell>
          <cell r="M73">
            <v>30</v>
          </cell>
          <cell r="N73">
            <v>28</v>
          </cell>
          <cell r="O73">
            <v>30</v>
          </cell>
          <cell r="P73">
            <v>29</v>
          </cell>
          <cell r="R73">
            <v>789320.87058</v>
          </cell>
          <cell r="S73">
            <v>235</v>
          </cell>
          <cell r="AH73">
            <v>3787.200323493732</v>
          </cell>
          <cell r="AI73">
            <v>18399.85</v>
          </cell>
          <cell r="AJ73">
            <v>26088</v>
          </cell>
          <cell r="AK73">
            <v>1093</v>
          </cell>
          <cell r="AL73">
            <v>49368.050323493735</v>
          </cell>
          <cell r="AP73">
            <v>3947.654510145</v>
          </cell>
          <cell r="AQ73">
            <v>3599.1451486345954</v>
          </cell>
          <cell r="AR73">
            <v>2499.62991519276</v>
          </cell>
          <cell r="AS73">
            <v>10046.429573972355</v>
          </cell>
          <cell r="AT73">
            <v>0</v>
          </cell>
          <cell r="AV73">
            <v>0</v>
          </cell>
          <cell r="AW73">
            <v>0</v>
          </cell>
          <cell r="AY73">
            <v>0</v>
          </cell>
          <cell r="BB73">
            <v>0</v>
          </cell>
          <cell r="BC73">
            <v>6996.2099625</v>
          </cell>
          <cell r="BD73">
            <v>1720.64196</v>
          </cell>
          <cell r="BE73">
            <v>602.2246859999999</v>
          </cell>
          <cell r="BF73">
            <v>0</v>
          </cell>
          <cell r="BG73">
            <v>41759.545499999986</v>
          </cell>
          <cell r="BJ73">
            <v>0</v>
          </cell>
          <cell r="BK73">
            <v>0</v>
          </cell>
          <cell r="BL73">
            <v>15055.234642527663</v>
          </cell>
          <cell r="BM73">
            <v>66133.85675102765</v>
          </cell>
          <cell r="BN73">
            <v>2592.3666579614296</v>
          </cell>
          <cell r="BO73">
            <v>2543.88</v>
          </cell>
          <cell r="BP73">
            <v>31571.72</v>
          </cell>
          <cell r="BQ73">
            <v>20111.762000000002</v>
          </cell>
          <cell r="BS73">
            <v>56819.72865796143</v>
          </cell>
          <cell r="BT73">
            <v>0</v>
          </cell>
          <cell r="BX73">
            <v>0</v>
          </cell>
          <cell r="CA73">
            <v>0</v>
          </cell>
          <cell r="CB73">
            <v>0</v>
          </cell>
          <cell r="CC73">
            <v>4430.293333333333</v>
          </cell>
          <cell r="CD73">
            <v>67808.9</v>
          </cell>
          <cell r="CE73">
            <v>47249</v>
          </cell>
          <cell r="CH73">
            <v>119488.19333333333</v>
          </cell>
          <cell r="CI73">
            <v>0</v>
          </cell>
          <cell r="CJ73">
            <v>0</v>
          </cell>
          <cell r="CK73">
            <v>0</v>
          </cell>
          <cell r="CL73">
            <v>0</v>
          </cell>
          <cell r="CM73">
            <v>2000.0000000000002</v>
          </cell>
          <cell r="CN73">
            <v>0</v>
          </cell>
          <cell r="CO73">
            <v>0</v>
          </cell>
          <cell r="CP73">
            <v>0</v>
          </cell>
          <cell r="CQ73">
            <v>2000.0000000000002</v>
          </cell>
          <cell r="CT73">
            <v>0</v>
          </cell>
          <cell r="CU73">
            <v>0</v>
          </cell>
          <cell r="CV73">
            <v>-23335.577016436557</v>
          </cell>
          <cell r="CX73">
            <v>-23335.577016436557</v>
          </cell>
          <cell r="CY73">
            <v>0</v>
          </cell>
          <cell r="CZ73">
            <v>0</v>
          </cell>
          <cell r="DA73">
            <v>1069841.552203352</v>
          </cell>
          <cell r="DC73">
            <v>0</v>
          </cell>
          <cell r="DD73">
            <v>0</v>
          </cell>
        </row>
        <row r="74">
          <cell r="D74">
            <v>3612</v>
          </cell>
          <cell r="F74" t="str">
            <v/>
          </cell>
          <cell r="J74">
            <v>45</v>
          </cell>
          <cell r="K74">
            <v>45</v>
          </cell>
          <cell r="L74">
            <v>45</v>
          </cell>
          <cell r="M74">
            <v>0</v>
          </cell>
          <cell r="N74">
            <v>0</v>
          </cell>
          <cell r="O74">
            <v>0</v>
          </cell>
          <cell r="P74">
            <v>0</v>
          </cell>
          <cell r="R74">
            <v>464179.93056</v>
          </cell>
          <cell r="S74">
            <v>135</v>
          </cell>
          <cell r="AH74">
            <v>2175.625717751718</v>
          </cell>
          <cell r="AI74">
            <v>3154.26</v>
          </cell>
          <cell r="AJ74">
            <v>16826.76</v>
          </cell>
          <cell r="AK74">
            <v>628</v>
          </cell>
          <cell r="AL74">
            <v>22784.645717751715</v>
          </cell>
          <cell r="AP74">
            <v>1973.8272550725</v>
          </cell>
          <cell r="AQ74">
            <v>1721.330288477415</v>
          </cell>
          <cell r="AR74">
            <v>6823.314092823481</v>
          </cell>
          <cell r="AS74">
            <v>10518.471636373397</v>
          </cell>
          <cell r="AT74">
            <v>9883</v>
          </cell>
          <cell r="AV74">
            <v>9883</v>
          </cell>
          <cell r="AW74">
            <v>0</v>
          </cell>
          <cell r="AY74">
            <v>0</v>
          </cell>
          <cell r="BB74">
            <v>0</v>
          </cell>
          <cell r="BC74">
            <v>41977.259775</v>
          </cell>
          <cell r="BD74">
            <v>1433.8682999999999</v>
          </cell>
          <cell r="BE74">
            <v>401.48312400000003</v>
          </cell>
          <cell r="BF74">
            <v>215.080245</v>
          </cell>
          <cell r="BG74">
            <v>10694.517749999999</v>
          </cell>
          <cell r="BJ74">
            <v>0</v>
          </cell>
          <cell r="BK74">
            <v>0</v>
          </cell>
          <cell r="BL74">
            <v>0</v>
          </cell>
          <cell r="BM74">
            <v>54722.209193999995</v>
          </cell>
          <cell r="BN74">
            <v>1544.835375768611</v>
          </cell>
          <cell r="BO74">
            <v>1495.32</v>
          </cell>
          <cell r="BP74">
            <v>12719.400000000001</v>
          </cell>
          <cell r="BQ74">
            <v>7365.9</v>
          </cell>
          <cell r="BS74">
            <v>23125.45537576861</v>
          </cell>
          <cell r="BT74">
            <v>0</v>
          </cell>
          <cell r="BX74">
            <v>0</v>
          </cell>
          <cell r="CA74">
            <v>0</v>
          </cell>
          <cell r="CB74">
            <v>0</v>
          </cell>
          <cell r="CC74">
            <v>1107.5733333333333</v>
          </cell>
          <cell r="CD74">
            <v>98238.9</v>
          </cell>
          <cell r="CE74">
            <v>24652</v>
          </cell>
          <cell r="CH74">
            <v>123998.47333333333</v>
          </cell>
          <cell r="CI74">
            <v>0</v>
          </cell>
          <cell r="CJ74">
            <v>22316.1</v>
          </cell>
          <cell r="CK74">
            <v>0</v>
          </cell>
          <cell r="CL74">
            <v>0</v>
          </cell>
          <cell r="CM74">
            <v>0</v>
          </cell>
          <cell r="CN74">
            <v>0</v>
          </cell>
          <cell r="CO74">
            <v>0</v>
          </cell>
          <cell r="CP74">
            <v>0</v>
          </cell>
          <cell r="CQ74">
            <v>22316.1</v>
          </cell>
          <cell r="CT74">
            <v>0</v>
          </cell>
          <cell r="CU74">
            <v>0</v>
          </cell>
          <cell r="CV74">
            <v>-29610.3023655914</v>
          </cell>
          <cell r="CX74">
            <v>-29610.3023655914</v>
          </cell>
          <cell r="CY74">
            <v>28100</v>
          </cell>
          <cell r="CZ74">
            <v>0</v>
          </cell>
          <cell r="DA74">
            <v>730017.9834516356</v>
          </cell>
          <cell r="DC74">
            <v>0</v>
          </cell>
          <cell r="DD74">
            <v>0</v>
          </cell>
        </row>
        <row r="75">
          <cell r="D75">
            <v>3654</v>
          </cell>
          <cell r="F75" t="str">
            <v/>
          </cell>
          <cell r="J75">
            <v>0</v>
          </cell>
          <cell r="K75">
            <v>0</v>
          </cell>
          <cell r="L75">
            <v>0</v>
          </cell>
          <cell r="M75">
            <v>45</v>
          </cell>
          <cell r="N75">
            <v>44</v>
          </cell>
          <cell r="O75">
            <v>45</v>
          </cell>
          <cell r="P75">
            <v>45</v>
          </cell>
          <cell r="R75">
            <v>564786.801804</v>
          </cell>
          <cell r="S75">
            <v>179</v>
          </cell>
          <cell r="AH75">
            <v>2884.7185442782043</v>
          </cell>
          <cell r="AI75">
            <v>4731.39</v>
          </cell>
          <cell r="AJ75">
            <v>22174.8</v>
          </cell>
          <cell r="AK75">
            <v>832</v>
          </cell>
          <cell r="AL75">
            <v>30622.9085442782</v>
          </cell>
          <cell r="AP75">
            <v>5131.9508631885</v>
          </cell>
          <cell r="AQ75">
            <v>625.9382867190601</v>
          </cell>
          <cell r="AR75">
            <v>2904.9753068456403</v>
          </cell>
          <cell r="AS75">
            <v>8662.8644567532</v>
          </cell>
          <cell r="AT75">
            <v>57177</v>
          </cell>
          <cell r="AV75">
            <v>57177</v>
          </cell>
          <cell r="AW75">
            <v>0</v>
          </cell>
          <cell r="AY75">
            <v>0</v>
          </cell>
          <cell r="BB75">
            <v>0</v>
          </cell>
          <cell r="BC75">
            <v>34981.049812499994</v>
          </cell>
          <cell r="BD75">
            <v>1720.64196</v>
          </cell>
          <cell r="BE75">
            <v>458.837856</v>
          </cell>
          <cell r="BF75">
            <v>3226.2036749999997</v>
          </cell>
          <cell r="BG75">
            <v>15277.882499999998</v>
          </cell>
          <cell r="BJ75">
            <v>0</v>
          </cell>
          <cell r="BK75">
            <v>0</v>
          </cell>
          <cell r="BL75">
            <v>0</v>
          </cell>
          <cell r="BM75">
            <v>55664.61580349999</v>
          </cell>
          <cell r="BN75">
            <v>3015.023250858856</v>
          </cell>
          <cell r="BO75">
            <v>2292.96</v>
          </cell>
          <cell r="BP75">
            <v>27016.4</v>
          </cell>
          <cell r="BQ75">
            <v>18774.48</v>
          </cell>
          <cell r="BS75">
            <v>51098.863250858856</v>
          </cell>
          <cell r="BT75">
            <v>0</v>
          </cell>
          <cell r="BX75">
            <v>0</v>
          </cell>
          <cell r="CA75">
            <v>0</v>
          </cell>
          <cell r="CB75">
            <v>0</v>
          </cell>
          <cell r="CC75">
            <v>0</v>
          </cell>
          <cell r="CD75">
            <v>78621.9</v>
          </cell>
          <cell r="CE75">
            <v>24776</v>
          </cell>
          <cell r="CH75">
            <v>103397.9</v>
          </cell>
          <cell r="CI75">
            <v>0</v>
          </cell>
          <cell r="CJ75">
            <v>22316.1</v>
          </cell>
          <cell r="CK75">
            <v>0</v>
          </cell>
          <cell r="CL75">
            <v>0</v>
          </cell>
          <cell r="CM75">
            <v>0</v>
          </cell>
          <cell r="CN75">
            <v>0</v>
          </cell>
          <cell r="CO75">
            <v>0</v>
          </cell>
          <cell r="CP75">
            <v>0</v>
          </cell>
          <cell r="CQ75">
            <v>22316.1</v>
          </cell>
          <cell r="CT75">
            <v>0</v>
          </cell>
          <cell r="CU75">
            <v>0</v>
          </cell>
          <cell r="CV75">
            <v>0</v>
          </cell>
          <cell r="CX75">
            <v>0</v>
          </cell>
          <cell r="CY75">
            <v>3294</v>
          </cell>
          <cell r="CZ75">
            <v>0</v>
          </cell>
          <cell r="DA75">
            <v>897021.0538593903</v>
          </cell>
          <cell r="DC75">
            <v>0</v>
          </cell>
          <cell r="DD75">
            <v>0</v>
          </cell>
        </row>
        <row r="76">
          <cell r="D76">
            <v>2571</v>
          </cell>
          <cell r="F76" t="str">
            <v/>
          </cell>
          <cell r="J76">
            <v>90</v>
          </cell>
          <cell r="K76">
            <v>89</v>
          </cell>
          <cell r="L76">
            <v>88</v>
          </cell>
          <cell r="M76">
            <v>0</v>
          </cell>
          <cell r="N76">
            <v>0</v>
          </cell>
          <cell r="O76">
            <v>0</v>
          </cell>
          <cell r="P76">
            <v>0</v>
          </cell>
          <cell r="R76">
            <v>918774.674262</v>
          </cell>
          <cell r="S76">
            <v>267</v>
          </cell>
          <cell r="AH76">
            <v>4302.904197331176</v>
          </cell>
          <cell r="AI76">
            <v>13668.46</v>
          </cell>
          <cell r="AJ76">
            <v>31436.04</v>
          </cell>
          <cell r="AK76">
            <v>1242</v>
          </cell>
          <cell r="AL76">
            <v>50649.404197331176</v>
          </cell>
          <cell r="AP76">
            <v>7500.543569275501</v>
          </cell>
          <cell r="AQ76">
            <v>9858.528015825195</v>
          </cell>
          <cell r="AR76">
            <v>7971.792702506641</v>
          </cell>
          <cell r="AS76">
            <v>25330.86428760734</v>
          </cell>
          <cell r="AT76">
            <v>19433</v>
          </cell>
          <cell r="AV76">
            <v>19433</v>
          </cell>
          <cell r="AW76">
            <v>0</v>
          </cell>
          <cell r="AY76">
            <v>0</v>
          </cell>
          <cell r="BB76">
            <v>0</v>
          </cell>
          <cell r="BC76">
            <v>123599.7093375</v>
          </cell>
          <cell r="BD76">
            <v>3584.6707499999998</v>
          </cell>
          <cell r="BE76">
            <v>1032.3851759999998</v>
          </cell>
          <cell r="BF76">
            <v>430.16049</v>
          </cell>
          <cell r="BG76">
            <v>40741.02</v>
          </cell>
          <cell r="BJ76">
            <v>8864.340778727446</v>
          </cell>
          <cell r="BK76">
            <v>0</v>
          </cell>
          <cell r="BL76">
            <v>0</v>
          </cell>
          <cell r="BM76">
            <v>178252.28653222742</v>
          </cell>
          <cell r="BN76">
            <v>4710.315516491312</v>
          </cell>
          <cell r="BO76">
            <v>24134.22</v>
          </cell>
          <cell r="BP76">
            <v>29185.6</v>
          </cell>
          <cell r="BQ76">
            <v>16901.6</v>
          </cell>
          <cell r="BS76">
            <v>74931.73551649132</v>
          </cell>
          <cell r="BT76">
            <v>0</v>
          </cell>
          <cell r="BX76">
            <v>0</v>
          </cell>
          <cell r="CA76">
            <v>0</v>
          </cell>
          <cell r="CB76">
            <v>0</v>
          </cell>
          <cell r="CC76">
            <v>6645.44</v>
          </cell>
          <cell r="CD76">
            <v>55074.899999999994</v>
          </cell>
          <cell r="CE76">
            <v>23967</v>
          </cell>
          <cell r="CH76">
            <v>85687.34</v>
          </cell>
          <cell r="CI76">
            <v>0</v>
          </cell>
          <cell r="CJ76">
            <v>0</v>
          </cell>
          <cell r="CK76">
            <v>0</v>
          </cell>
          <cell r="CL76">
            <v>0</v>
          </cell>
          <cell r="CM76">
            <v>0</v>
          </cell>
          <cell r="CN76">
            <v>0</v>
          </cell>
          <cell r="CO76">
            <v>0</v>
          </cell>
          <cell r="CP76">
            <v>0</v>
          </cell>
          <cell r="CQ76">
            <v>0</v>
          </cell>
          <cell r="CT76">
            <v>0</v>
          </cell>
          <cell r="CU76">
            <v>0</v>
          </cell>
          <cell r="CV76">
            <v>-27555.14726027397</v>
          </cell>
          <cell r="CX76">
            <v>-27555.14726027397</v>
          </cell>
          <cell r="CY76">
            <v>0</v>
          </cell>
          <cell r="CZ76">
            <v>0</v>
          </cell>
          <cell r="DA76">
            <v>1325504.1575353835</v>
          </cell>
          <cell r="DC76">
            <v>0</v>
          </cell>
          <cell r="DD76">
            <v>0</v>
          </cell>
        </row>
        <row r="77">
          <cell r="D77">
            <v>2570</v>
          </cell>
          <cell r="F77" t="str">
            <v/>
          </cell>
          <cell r="J77">
            <v>0</v>
          </cell>
          <cell r="K77">
            <v>0</v>
          </cell>
          <cell r="L77">
            <v>0</v>
          </cell>
          <cell r="M77">
            <v>89</v>
          </cell>
          <cell r="N77">
            <v>86</v>
          </cell>
          <cell r="O77">
            <v>70</v>
          </cell>
          <cell r="P77">
            <v>86</v>
          </cell>
          <cell r="R77">
            <v>1044403.587906</v>
          </cell>
          <cell r="S77">
            <v>331</v>
          </cell>
          <cell r="AH77">
            <v>5334.311945006065</v>
          </cell>
          <cell r="AI77">
            <v>25759.79</v>
          </cell>
          <cell r="AJ77">
            <v>36784.08</v>
          </cell>
          <cell r="AK77">
            <v>1539</v>
          </cell>
          <cell r="AL77">
            <v>69417.18194500607</v>
          </cell>
          <cell r="AP77">
            <v>28028.347022029502</v>
          </cell>
          <cell r="AQ77">
            <v>6728.836582229896</v>
          </cell>
          <cell r="AR77">
            <v>1553.8240013360403</v>
          </cell>
          <cell r="AS77">
            <v>36311.00760559544</v>
          </cell>
          <cell r="AT77">
            <v>49964</v>
          </cell>
          <cell r="AV77">
            <v>49964</v>
          </cell>
          <cell r="AW77">
            <v>0</v>
          </cell>
          <cell r="AY77">
            <v>0</v>
          </cell>
          <cell r="BB77">
            <v>0</v>
          </cell>
          <cell r="BC77">
            <v>86286.5895375</v>
          </cell>
          <cell r="BD77">
            <v>7742.88882</v>
          </cell>
          <cell r="BE77">
            <v>2036.092986</v>
          </cell>
          <cell r="BF77">
            <v>5161.92588</v>
          </cell>
          <cell r="BG77">
            <v>63148.58099999999</v>
          </cell>
          <cell r="BJ77">
            <v>3503.6497322656332</v>
          </cell>
          <cell r="BK77">
            <v>0</v>
          </cell>
          <cell r="BL77">
            <v>0</v>
          </cell>
          <cell r="BM77">
            <v>167879.72795576561</v>
          </cell>
          <cell r="BN77">
            <v>4710.315516491312</v>
          </cell>
          <cell r="BO77">
            <v>24134.22</v>
          </cell>
          <cell r="BP77">
            <v>44153.08</v>
          </cell>
          <cell r="BQ77">
            <v>28126.318</v>
          </cell>
          <cell r="BS77">
            <v>101123.93351649132</v>
          </cell>
          <cell r="BT77">
            <v>0</v>
          </cell>
          <cell r="BX77">
            <v>0</v>
          </cell>
          <cell r="CA77">
            <v>0</v>
          </cell>
          <cell r="CB77">
            <v>0</v>
          </cell>
          <cell r="CC77">
            <v>4430.293333333333</v>
          </cell>
          <cell r="CD77">
            <v>28683.649999999965</v>
          </cell>
          <cell r="CE77">
            <v>40962</v>
          </cell>
          <cell r="CH77">
            <v>74075.9433333333</v>
          </cell>
          <cell r="CI77">
            <v>0</v>
          </cell>
          <cell r="CJ77">
            <v>0</v>
          </cell>
          <cell r="CK77">
            <v>0</v>
          </cell>
          <cell r="CL77">
            <v>0</v>
          </cell>
          <cell r="CM77">
            <v>0</v>
          </cell>
          <cell r="CN77">
            <v>0</v>
          </cell>
          <cell r="CO77">
            <v>0</v>
          </cell>
          <cell r="CP77">
            <v>0</v>
          </cell>
          <cell r="CQ77">
            <v>0</v>
          </cell>
          <cell r="CT77">
            <v>0</v>
          </cell>
          <cell r="CU77">
            <v>0</v>
          </cell>
          <cell r="CV77">
            <v>0</v>
          </cell>
          <cell r="CX77">
            <v>0</v>
          </cell>
          <cell r="CY77">
            <v>0</v>
          </cell>
          <cell r="CZ77">
            <v>0</v>
          </cell>
          <cell r="DA77">
            <v>1543175.3822621917</v>
          </cell>
          <cell r="DC77">
            <v>0</v>
          </cell>
          <cell r="DD77">
            <v>0</v>
          </cell>
        </row>
        <row r="78">
          <cell r="D78">
            <v>2606</v>
          </cell>
          <cell r="F78" t="str">
            <v/>
          </cell>
          <cell r="J78">
            <v>89</v>
          </cell>
          <cell r="K78">
            <v>119</v>
          </cell>
          <cell r="L78">
            <v>89</v>
          </cell>
          <cell r="M78">
            <v>0</v>
          </cell>
          <cell r="N78">
            <v>0</v>
          </cell>
          <cell r="O78">
            <v>0</v>
          </cell>
          <cell r="P78">
            <v>0</v>
          </cell>
          <cell r="R78">
            <v>1013743.881132</v>
          </cell>
          <cell r="S78">
            <v>297</v>
          </cell>
          <cell r="AH78">
            <v>4786.37657905378</v>
          </cell>
          <cell r="AI78">
            <v>27336.92</v>
          </cell>
          <cell r="AJ78">
            <v>31957.8</v>
          </cell>
          <cell r="AK78">
            <v>1381</v>
          </cell>
          <cell r="AL78">
            <v>65462.096579053774</v>
          </cell>
          <cell r="AP78">
            <v>4737.185412174</v>
          </cell>
          <cell r="AQ78">
            <v>14396.580594538382</v>
          </cell>
          <cell r="AR78">
            <v>4188.569047079761</v>
          </cell>
          <cell r="AS78">
            <v>23322.33505379214</v>
          </cell>
          <cell r="AT78">
            <v>0</v>
          </cell>
          <cell r="AV78">
            <v>0</v>
          </cell>
          <cell r="AW78">
            <v>0</v>
          </cell>
          <cell r="AY78">
            <v>0</v>
          </cell>
          <cell r="BB78">
            <v>0</v>
          </cell>
          <cell r="BC78">
            <v>95614.8694875</v>
          </cell>
          <cell r="BD78">
            <v>4444.99173</v>
          </cell>
          <cell r="BE78">
            <v>1032.3851759999998</v>
          </cell>
          <cell r="BF78">
            <v>1935.722205</v>
          </cell>
          <cell r="BG78">
            <v>73333.836</v>
          </cell>
          <cell r="BJ78">
            <v>10194.709521829516</v>
          </cell>
          <cell r="BK78">
            <v>0</v>
          </cell>
          <cell r="BL78">
            <v>0</v>
          </cell>
          <cell r="BM78">
            <v>186556.5141203295</v>
          </cell>
          <cell r="BN78">
            <v>3884.856600439552</v>
          </cell>
          <cell r="BO78">
            <v>21818.31</v>
          </cell>
          <cell r="BP78">
            <v>29836.36</v>
          </cell>
          <cell r="BQ78">
            <v>17278.46</v>
          </cell>
          <cell r="BS78">
            <v>72817.98660043956</v>
          </cell>
          <cell r="BT78">
            <v>0</v>
          </cell>
          <cell r="BX78">
            <v>0</v>
          </cell>
          <cell r="CA78">
            <v>0</v>
          </cell>
          <cell r="CB78">
            <v>0</v>
          </cell>
          <cell r="CC78">
            <v>1107.5733333333333</v>
          </cell>
          <cell r="CD78">
            <v>46090.899999999994</v>
          </cell>
          <cell r="CE78">
            <v>58890</v>
          </cell>
          <cell r="CH78">
            <v>106088.47333333333</v>
          </cell>
          <cell r="CI78">
            <v>0</v>
          </cell>
          <cell r="CJ78">
            <v>0</v>
          </cell>
          <cell r="CK78">
            <v>0</v>
          </cell>
          <cell r="CL78">
            <v>0</v>
          </cell>
          <cell r="CM78">
            <v>8574</v>
          </cell>
          <cell r="CN78">
            <v>0</v>
          </cell>
          <cell r="CO78">
            <v>0</v>
          </cell>
          <cell r="CP78">
            <v>0</v>
          </cell>
          <cell r="CQ78">
            <v>8574</v>
          </cell>
          <cell r="CT78">
            <v>0</v>
          </cell>
          <cell r="CU78">
            <v>0</v>
          </cell>
          <cell r="CV78">
            <v>-27919.09653209109</v>
          </cell>
          <cell r="CX78">
            <v>-27919.09653209109</v>
          </cell>
          <cell r="CY78">
            <v>0</v>
          </cell>
          <cell r="CZ78">
            <v>0</v>
          </cell>
          <cell r="DA78">
            <v>1448646.1902868573</v>
          </cell>
          <cell r="DC78">
            <v>0</v>
          </cell>
          <cell r="DD78">
            <v>0</v>
          </cell>
        </row>
        <row r="79">
          <cell r="D79">
            <v>2605</v>
          </cell>
          <cell r="F79" t="str">
            <v/>
          </cell>
          <cell r="J79">
            <v>0</v>
          </cell>
          <cell r="K79">
            <v>0</v>
          </cell>
          <cell r="L79">
            <v>0</v>
          </cell>
          <cell r="M79">
            <v>89</v>
          </cell>
          <cell r="N79">
            <v>90</v>
          </cell>
          <cell r="O79">
            <v>90</v>
          </cell>
          <cell r="P79">
            <v>88</v>
          </cell>
          <cell r="R79">
            <v>1126405.016082</v>
          </cell>
          <cell r="S79">
            <v>357</v>
          </cell>
          <cell r="AH79">
            <v>5753.321342498988</v>
          </cell>
          <cell r="AI79">
            <v>35748.28</v>
          </cell>
          <cell r="AJ79">
            <v>37697.16</v>
          </cell>
          <cell r="AK79">
            <v>1660</v>
          </cell>
          <cell r="AL79">
            <v>80858.761342499</v>
          </cell>
          <cell r="AP79">
            <v>9474.370824348</v>
          </cell>
          <cell r="AQ79">
            <v>4851.021722072715</v>
          </cell>
          <cell r="AR79">
            <v>6282.853570619641</v>
          </cell>
          <cell r="AS79">
            <v>20608.246117040355</v>
          </cell>
          <cell r="AT79">
            <v>55569</v>
          </cell>
          <cell r="AV79">
            <v>55569</v>
          </cell>
          <cell r="AW79">
            <v>0</v>
          </cell>
          <cell r="AY79">
            <v>0</v>
          </cell>
          <cell r="BB79">
            <v>0</v>
          </cell>
          <cell r="BC79">
            <v>102611.07944999999</v>
          </cell>
          <cell r="BD79">
            <v>5018.53905</v>
          </cell>
          <cell r="BE79">
            <v>1491.2230319999996</v>
          </cell>
          <cell r="BF79">
            <v>1505.5617149999998</v>
          </cell>
          <cell r="BG79">
            <v>92176.55774999999</v>
          </cell>
          <cell r="BJ79">
            <v>8435.306958888412</v>
          </cell>
          <cell r="BK79">
            <v>0</v>
          </cell>
          <cell r="BL79">
            <v>0</v>
          </cell>
          <cell r="BM79">
            <v>211238.2679558884</v>
          </cell>
          <cell r="BN79">
            <v>3884.856600439552</v>
          </cell>
          <cell r="BO79">
            <v>21818.31</v>
          </cell>
          <cell r="BP79">
            <v>36817.240000000005</v>
          </cell>
          <cell r="BQ79">
            <v>25585.368000000002</v>
          </cell>
          <cell r="BS79">
            <v>88105.77460043956</v>
          </cell>
          <cell r="BT79">
            <v>0</v>
          </cell>
          <cell r="BX79">
            <v>0</v>
          </cell>
          <cell r="CA79">
            <v>0</v>
          </cell>
          <cell r="CB79">
            <v>0</v>
          </cell>
          <cell r="CC79">
            <v>6645.44</v>
          </cell>
          <cell r="CD79">
            <v>24250.649999999965</v>
          </cell>
          <cell r="CE79">
            <v>39717</v>
          </cell>
          <cell r="CH79">
            <v>70613.08999999997</v>
          </cell>
          <cell r="CI79">
            <v>0</v>
          </cell>
          <cell r="CJ79">
            <v>0</v>
          </cell>
          <cell r="CK79">
            <v>0</v>
          </cell>
          <cell r="CL79">
            <v>0</v>
          </cell>
          <cell r="CM79">
            <v>0</v>
          </cell>
          <cell r="CN79">
            <v>0</v>
          </cell>
          <cell r="CO79">
            <v>0</v>
          </cell>
          <cell r="CP79">
            <v>0</v>
          </cell>
          <cell r="CQ79">
            <v>0</v>
          </cell>
          <cell r="CT79">
            <v>0</v>
          </cell>
          <cell r="CU79">
            <v>0</v>
          </cell>
          <cell r="CV79">
            <v>0</v>
          </cell>
          <cell r="CX79">
            <v>0</v>
          </cell>
          <cell r="CY79">
            <v>0</v>
          </cell>
          <cell r="CZ79">
            <v>0</v>
          </cell>
          <cell r="DA79">
            <v>1653398.156097867</v>
          </cell>
          <cell r="DC79">
            <v>0</v>
          </cell>
          <cell r="DD79">
            <v>0</v>
          </cell>
        </row>
        <row r="80">
          <cell r="D80">
            <v>5200</v>
          </cell>
          <cell r="F80" t="str">
            <v/>
          </cell>
          <cell r="J80">
            <v>88</v>
          </cell>
          <cell r="K80">
            <v>66</v>
          </cell>
          <cell r="L80">
            <v>66</v>
          </cell>
          <cell r="M80">
            <v>63</v>
          </cell>
          <cell r="N80">
            <v>61</v>
          </cell>
          <cell r="O80">
            <v>60</v>
          </cell>
          <cell r="P80">
            <v>54</v>
          </cell>
          <cell r="R80">
            <v>1518103.943988</v>
          </cell>
          <cell r="S80">
            <v>458</v>
          </cell>
          <cell r="AH80">
            <v>7381.011694298422</v>
          </cell>
          <cell r="AI80">
            <v>91473.54</v>
          </cell>
          <cell r="AJ80">
            <v>37044.96</v>
          </cell>
          <cell r="AK80">
            <v>2130</v>
          </cell>
          <cell r="AL80">
            <v>138029.51169429842</v>
          </cell>
          <cell r="AP80">
            <v>20527.803452754</v>
          </cell>
          <cell r="AQ80">
            <v>14709.54973789791</v>
          </cell>
          <cell r="AR80">
            <v>7769.1200066802</v>
          </cell>
          <cell r="AS80">
            <v>43006.47319733211</v>
          </cell>
          <cell r="AT80">
            <v>34579</v>
          </cell>
          <cell r="AV80">
            <v>34579</v>
          </cell>
          <cell r="AW80">
            <v>0</v>
          </cell>
          <cell r="AY80">
            <v>0</v>
          </cell>
          <cell r="BB80">
            <v>0</v>
          </cell>
          <cell r="BC80">
            <v>130595.9193</v>
          </cell>
          <cell r="BD80">
            <v>9033.370289999999</v>
          </cell>
          <cell r="BE80">
            <v>2437.5761099999995</v>
          </cell>
          <cell r="BF80">
            <v>645.240735</v>
          </cell>
          <cell r="BG80">
            <v>246483.17099999997</v>
          </cell>
          <cell r="BJ80">
            <v>21507.26</v>
          </cell>
          <cell r="BK80">
            <v>8101</v>
          </cell>
          <cell r="BL80">
            <v>0</v>
          </cell>
          <cell r="BM80">
            <v>418803.53743499995</v>
          </cell>
          <cell r="BN80">
            <v>10430.799118193803</v>
          </cell>
          <cell r="BO80">
            <v>8303.82</v>
          </cell>
          <cell r="BP80">
            <v>56340.04</v>
          </cell>
          <cell r="BQ80">
            <v>39152.328</v>
          </cell>
          <cell r="BS80">
            <v>114226.98711819382</v>
          </cell>
          <cell r="BT80">
            <v>0</v>
          </cell>
          <cell r="BX80">
            <v>0</v>
          </cell>
          <cell r="CA80">
            <v>0</v>
          </cell>
          <cell r="CB80">
            <v>0</v>
          </cell>
          <cell r="CC80">
            <v>11075.733333333334</v>
          </cell>
          <cell r="CD80">
            <v>27272.349999999977</v>
          </cell>
          <cell r="CE80">
            <v>82172</v>
          </cell>
          <cell r="CH80">
            <v>120520.08333333331</v>
          </cell>
          <cell r="CI80">
            <v>0</v>
          </cell>
          <cell r="CJ80">
            <v>17852.880000000016</v>
          </cell>
          <cell r="CK80">
            <v>0</v>
          </cell>
          <cell r="CL80">
            <v>0</v>
          </cell>
          <cell r="CM80">
            <v>0</v>
          </cell>
          <cell r="CN80">
            <v>0</v>
          </cell>
          <cell r="CO80">
            <v>0</v>
          </cell>
          <cell r="CP80">
            <v>44000</v>
          </cell>
          <cell r="CQ80">
            <v>61852.88000000002</v>
          </cell>
          <cell r="CT80">
            <v>0</v>
          </cell>
          <cell r="CU80">
            <v>0</v>
          </cell>
          <cell r="CV80">
            <v>-31288.553565573766</v>
          </cell>
          <cell r="CX80">
            <v>-31288.553565573766</v>
          </cell>
          <cell r="CY80">
            <v>0</v>
          </cell>
          <cell r="CZ80">
            <v>0</v>
          </cell>
          <cell r="DA80">
            <v>2417833.863200584</v>
          </cell>
          <cell r="DC80">
            <v>0</v>
          </cell>
          <cell r="DD80">
            <v>0</v>
          </cell>
        </row>
        <row r="83">
          <cell r="D83">
            <v>5201</v>
          </cell>
          <cell r="F83" t="str">
            <v/>
          </cell>
          <cell r="J83">
            <v>26</v>
          </cell>
          <cell r="K83">
            <v>28</v>
          </cell>
          <cell r="L83">
            <v>26</v>
          </cell>
          <cell r="M83">
            <v>30</v>
          </cell>
          <cell r="N83">
            <v>45</v>
          </cell>
          <cell r="O83">
            <v>33</v>
          </cell>
          <cell r="P83">
            <v>31</v>
          </cell>
          <cell r="Q83">
            <v>120</v>
          </cell>
          <cell r="R83">
            <v>1217020.346844</v>
          </cell>
          <cell r="S83">
            <v>219</v>
          </cell>
          <cell r="AH83">
            <v>5463.237913465426</v>
          </cell>
          <cell r="AI83">
            <v>74176.66</v>
          </cell>
          <cell r="AJ83">
            <v>18985.280000000002</v>
          </cell>
          <cell r="AK83">
            <v>1894</v>
          </cell>
          <cell r="AL83">
            <v>100519.17791346542</v>
          </cell>
          <cell r="AP83">
            <v>21873.81095440585</v>
          </cell>
          <cell r="AQ83">
            <v>16928.614085694095</v>
          </cell>
          <cell r="AR83">
            <v>5763.555659224988</v>
          </cell>
          <cell r="AS83">
            <v>44565.98069932493</v>
          </cell>
          <cell r="AT83">
            <v>107759</v>
          </cell>
          <cell r="AV83">
            <v>107759</v>
          </cell>
          <cell r="AW83">
            <v>0</v>
          </cell>
          <cell r="AY83">
            <v>0</v>
          </cell>
          <cell r="BB83">
            <v>0</v>
          </cell>
          <cell r="BC83">
            <v>147626.917111998</v>
          </cell>
          <cell r="BD83">
            <v>15117.142298253015</v>
          </cell>
          <cell r="BE83">
            <v>2875.3378295421685</v>
          </cell>
          <cell r="BF83">
            <v>6999.177611385542</v>
          </cell>
          <cell r="BG83">
            <v>205706.08185843372</v>
          </cell>
          <cell r="BJ83">
            <v>38713.064</v>
          </cell>
          <cell r="BK83">
            <v>15959.4</v>
          </cell>
          <cell r="BL83">
            <v>0</v>
          </cell>
          <cell r="BM83">
            <v>432997.1207096125</v>
          </cell>
          <cell r="BN83">
            <v>10099.306423229897</v>
          </cell>
          <cell r="BO83">
            <v>79805.20166666668</v>
          </cell>
          <cell r="BP83">
            <v>124968.92666666665</v>
          </cell>
          <cell r="BQ83">
            <v>72370.44333333333</v>
          </cell>
          <cell r="BS83">
            <v>287243.8780898965</v>
          </cell>
          <cell r="BT83">
            <v>0</v>
          </cell>
          <cell r="BW83">
            <v>10645.833333333332</v>
          </cell>
          <cell r="BX83">
            <v>0</v>
          </cell>
          <cell r="CA83">
            <v>0</v>
          </cell>
          <cell r="CB83">
            <v>10645.833333333332</v>
          </cell>
          <cell r="CC83">
            <v>4430.293333333333</v>
          </cell>
          <cell r="CD83">
            <v>185879.53999999998</v>
          </cell>
          <cell r="CE83">
            <v>17804</v>
          </cell>
          <cell r="CH83">
            <v>208113.8333333333</v>
          </cell>
          <cell r="CI83">
            <v>0</v>
          </cell>
          <cell r="CJ83">
            <v>0</v>
          </cell>
          <cell r="CK83">
            <v>0</v>
          </cell>
          <cell r="CL83">
            <v>0</v>
          </cell>
          <cell r="CM83">
            <v>34296</v>
          </cell>
          <cell r="CN83">
            <v>0</v>
          </cell>
          <cell r="CO83">
            <v>293941.79304</v>
          </cell>
          <cell r="CP83">
            <v>0</v>
          </cell>
          <cell r="CQ83">
            <v>328237.79304</v>
          </cell>
          <cell r="CT83">
            <v>0</v>
          </cell>
          <cell r="CU83">
            <v>0</v>
          </cell>
          <cell r="CV83">
            <v>-30388.521027181785</v>
          </cell>
          <cell r="CX83">
            <v>-30388.521027181785</v>
          </cell>
          <cell r="CY83">
            <v>0</v>
          </cell>
          <cell r="CZ83">
            <v>0</v>
          </cell>
          <cell r="DA83">
            <v>2706714.4429357843</v>
          </cell>
          <cell r="DC83">
            <v>0</v>
          </cell>
          <cell r="DD83">
            <v>0</v>
          </cell>
        </row>
        <row r="85">
          <cell r="G85">
            <v>0</v>
          </cell>
          <cell r="H85">
            <v>0</v>
          </cell>
          <cell r="I85">
            <v>0</v>
          </cell>
          <cell r="J85">
            <v>3384</v>
          </cell>
          <cell r="K85">
            <v>3337</v>
          </cell>
          <cell r="L85">
            <v>3060</v>
          </cell>
          <cell r="M85">
            <v>2822</v>
          </cell>
          <cell r="N85">
            <v>2712</v>
          </cell>
          <cell r="O85">
            <v>2585</v>
          </cell>
          <cell r="P85">
            <v>2432</v>
          </cell>
          <cell r="Q85">
            <v>120</v>
          </cell>
          <cell r="R85">
            <v>67513462.51747201</v>
          </cell>
          <cell r="S85">
            <v>20332</v>
          </cell>
          <cell r="AC85">
            <v>0</v>
          </cell>
          <cell r="AD85">
            <v>0</v>
          </cell>
          <cell r="AE85">
            <v>0</v>
          </cell>
          <cell r="AF85">
            <v>0</v>
          </cell>
          <cell r="AG85">
            <v>0</v>
          </cell>
          <cell r="AH85">
            <v>329599.2383663566</v>
          </cell>
          <cell r="AI85">
            <v>2936141.9000000004</v>
          </cell>
          <cell r="AJ85">
            <v>1932409.6400000001</v>
          </cell>
          <cell r="AK85">
            <v>95422</v>
          </cell>
          <cell r="AL85">
            <v>5293572.778366357</v>
          </cell>
          <cell r="AP85">
            <v>897406.7507769815</v>
          </cell>
          <cell r="AQ85">
            <v>691339.5245486477</v>
          </cell>
          <cell r="AR85">
            <v>422941.1322358965</v>
          </cell>
          <cell r="AS85">
            <v>2011687.4075615252</v>
          </cell>
          <cell r="AT85">
            <v>2601144</v>
          </cell>
          <cell r="AU85">
            <v>0</v>
          </cell>
          <cell r="AV85">
            <v>2601144</v>
          </cell>
          <cell r="AW85">
            <v>1036741.2654921875</v>
          </cell>
          <cell r="AX85">
            <v>0</v>
          </cell>
          <cell r="AY85">
            <v>1036741.2654921875</v>
          </cell>
          <cell r="AZ85">
            <v>0</v>
          </cell>
          <cell r="BA85">
            <v>0</v>
          </cell>
          <cell r="BB85">
            <v>0</v>
          </cell>
          <cell r="BC85">
            <v>5908354.025190705</v>
          </cell>
          <cell r="BD85">
            <v>503637.23586229107</v>
          </cell>
          <cell r="BE85">
            <v>140194.42946719824</v>
          </cell>
          <cell r="BF85">
            <v>356350.0954453575</v>
          </cell>
          <cell r="BG85">
            <v>7513312.513165669</v>
          </cell>
          <cell r="BH85">
            <v>0</v>
          </cell>
          <cell r="BI85">
            <v>0</v>
          </cell>
          <cell r="BJ85">
            <v>886498.1287128896</v>
          </cell>
          <cell r="BK85">
            <v>266155.4</v>
          </cell>
          <cell r="BL85">
            <v>59138.833189624405</v>
          </cell>
          <cell r="BM85">
            <v>15633640.661033737</v>
          </cell>
          <cell r="BN85">
            <v>325392.83822771383</v>
          </cell>
          <cell r="BO85">
            <v>1181652.9056666668</v>
          </cell>
          <cell r="BP85">
            <v>2961063.173333334</v>
          </cell>
          <cell r="BQ85">
            <v>1853489.4110000005</v>
          </cell>
          <cell r="BR85">
            <v>0</v>
          </cell>
          <cell r="BS85">
            <v>6321598.328227715</v>
          </cell>
          <cell r="BT85">
            <v>4222</v>
          </cell>
          <cell r="BU85">
            <v>25550</v>
          </cell>
          <cell r="BV85">
            <v>20294</v>
          </cell>
          <cell r="BW85">
            <v>45761.83333333333</v>
          </cell>
          <cell r="BX85">
            <v>5629</v>
          </cell>
          <cell r="BY85">
            <v>0</v>
          </cell>
          <cell r="BZ85">
            <v>0</v>
          </cell>
          <cell r="CA85">
            <v>22212.8857</v>
          </cell>
          <cell r="CB85">
            <v>123669.71903333333</v>
          </cell>
          <cell r="CC85">
            <v>331828.9706666665</v>
          </cell>
          <cell r="CD85">
            <v>3533587.7399999965</v>
          </cell>
          <cell r="CE85">
            <v>2769481</v>
          </cell>
          <cell r="CF85">
            <v>0</v>
          </cell>
          <cell r="CG85">
            <v>0</v>
          </cell>
          <cell r="CH85">
            <v>6634897.710666667</v>
          </cell>
          <cell r="CI85">
            <v>180023.80000000005</v>
          </cell>
          <cell r="CJ85">
            <v>275324.88375000004</v>
          </cell>
          <cell r="CK85">
            <v>78381.81818100001</v>
          </cell>
          <cell r="CL85">
            <v>6849.08</v>
          </cell>
          <cell r="CM85">
            <v>245924</v>
          </cell>
          <cell r="CN85">
            <v>0</v>
          </cell>
          <cell r="CO85">
            <v>626416.8779925001</v>
          </cell>
          <cell r="CP85">
            <v>869000</v>
          </cell>
          <cell r="CQ85">
            <v>2281920.4599235007</v>
          </cell>
          <cell r="CR85">
            <v>0</v>
          </cell>
          <cell r="CS85">
            <v>0</v>
          </cell>
          <cell r="CT85">
            <v>0</v>
          </cell>
          <cell r="CU85">
            <v>42919.933333333334</v>
          </cell>
          <cell r="CV85">
            <v>-1595276.906728123</v>
          </cell>
          <cell r="CW85">
            <v>0</v>
          </cell>
          <cell r="CX85">
            <v>-1552356.9733947895</v>
          </cell>
          <cell r="CY85">
            <v>79087</v>
          </cell>
          <cell r="CZ85">
            <v>0</v>
          </cell>
          <cell r="DA85">
            <v>107979064.8743822</v>
          </cell>
          <cell r="DC85">
            <v>0</v>
          </cell>
          <cell r="DD85">
            <v>0</v>
          </cell>
          <cell r="DF85">
            <v>0</v>
          </cell>
          <cell r="DG85">
            <v>0</v>
          </cell>
          <cell r="DH85">
            <v>0</v>
          </cell>
          <cell r="DI85">
            <v>0</v>
          </cell>
        </row>
        <row r="88">
          <cell r="D88">
            <v>4600</v>
          </cell>
          <cell r="F88" t="str">
            <v/>
          </cell>
          <cell r="T88">
            <v>117</v>
          </cell>
          <cell r="U88">
            <v>116</v>
          </cell>
          <cell r="V88">
            <v>121</v>
          </cell>
          <cell r="W88">
            <v>121</v>
          </cell>
          <cell r="X88">
            <v>111</v>
          </cell>
          <cell r="Z88">
            <v>2483430.784032</v>
          </cell>
          <cell r="AA88">
            <v>586</v>
          </cell>
          <cell r="AF88">
            <v>0</v>
          </cell>
          <cell r="AH88">
            <v>9443.8271896482</v>
          </cell>
          <cell r="AI88">
            <v>98630.76</v>
          </cell>
          <cell r="AJ88">
            <v>3308.13</v>
          </cell>
          <cell r="AK88">
            <v>2877</v>
          </cell>
          <cell r="AL88">
            <v>114259.7171896482</v>
          </cell>
          <cell r="AM88">
            <v>0</v>
          </cell>
          <cell r="AN88">
            <v>0</v>
          </cell>
          <cell r="AO88">
            <v>0</v>
          </cell>
          <cell r="AP88">
            <v>3373.0673183999997</v>
          </cell>
          <cell r="AQ88">
            <v>8124.9653754500005</v>
          </cell>
          <cell r="AS88">
            <v>11498.03269385</v>
          </cell>
          <cell r="AT88">
            <v>200991</v>
          </cell>
          <cell r="AV88">
            <v>200991</v>
          </cell>
          <cell r="AW88">
            <v>330433.5520833334</v>
          </cell>
          <cell r="AY88">
            <v>330433.5520833334</v>
          </cell>
          <cell r="BB88">
            <v>0</v>
          </cell>
          <cell r="BC88">
            <v>203118.39137333338</v>
          </cell>
          <cell r="BD88">
            <v>9250.91786</v>
          </cell>
          <cell r="BE88">
            <v>0</v>
          </cell>
          <cell r="BF88">
            <v>0</v>
          </cell>
          <cell r="BG88">
            <v>452970.75</v>
          </cell>
          <cell r="BH88">
            <v>0</v>
          </cell>
          <cell r="BJ88">
            <v>43014.51</v>
          </cell>
          <cell r="BK88">
            <v>10115</v>
          </cell>
          <cell r="BL88">
            <v>0</v>
          </cell>
          <cell r="BM88">
            <v>718469.5692333333</v>
          </cell>
          <cell r="BN88">
            <v>23822.479641452424</v>
          </cell>
          <cell r="BO88">
            <v>16008.9</v>
          </cell>
          <cell r="BP88">
            <v>133584.9233333333</v>
          </cell>
          <cell r="BQ88">
            <v>92832.038</v>
          </cell>
          <cell r="BS88">
            <v>266248.34097478574</v>
          </cell>
          <cell r="BT88">
            <v>0</v>
          </cell>
          <cell r="BY88">
            <v>1581.3516358670452</v>
          </cell>
          <cell r="BZ88">
            <v>0</v>
          </cell>
          <cell r="CA88">
            <v>0</v>
          </cell>
          <cell r="CB88">
            <v>1581.3516358670452</v>
          </cell>
          <cell r="CC88">
            <v>12737.093333333332</v>
          </cell>
          <cell r="CD88">
            <v>91007.34999999998</v>
          </cell>
          <cell r="CE88">
            <v>157497</v>
          </cell>
          <cell r="CH88">
            <v>261241.4433333333</v>
          </cell>
          <cell r="CI88">
            <v>21597.8</v>
          </cell>
          <cell r="CK88">
            <v>9000</v>
          </cell>
          <cell r="CL88">
            <v>0</v>
          </cell>
          <cell r="CM88">
            <v>0</v>
          </cell>
          <cell r="CN88">
            <v>0</v>
          </cell>
          <cell r="CO88">
            <v>0</v>
          </cell>
          <cell r="CQ88">
            <v>30597.8</v>
          </cell>
          <cell r="CT88">
            <v>0</v>
          </cell>
          <cell r="CU88">
            <v>0</v>
          </cell>
          <cell r="CW88">
            <v>0</v>
          </cell>
          <cell r="CX88">
            <v>0</v>
          </cell>
          <cell r="CY88">
            <v>0</v>
          </cell>
          <cell r="CZ88">
            <v>0</v>
          </cell>
          <cell r="DA88">
            <v>4418751.591176151</v>
          </cell>
          <cell r="DB88">
            <v>0</v>
          </cell>
          <cell r="DC88">
            <v>0</v>
          </cell>
          <cell r="DD88">
            <v>0</v>
          </cell>
        </row>
        <row r="89">
          <cell r="D89">
            <v>4802</v>
          </cell>
          <cell r="F89" t="str">
            <v/>
          </cell>
          <cell r="T89">
            <v>150</v>
          </cell>
          <cell r="U89">
            <v>151</v>
          </cell>
          <cell r="V89">
            <v>149</v>
          </cell>
          <cell r="W89">
            <v>153</v>
          </cell>
          <cell r="X89">
            <v>143</v>
          </cell>
          <cell r="Z89">
            <v>3161564.7904320005</v>
          </cell>
          <cell r="AA89">
            <v>746</v>
          </cell>
          <cell r="AF89">
            <v>0</v>
          </cell>
          <cell r="AH89">
            <v>12022.346558835421</v>
          </cell>
          <cell r="AI89">
            <v>76966.2</v>
          </cell>
          <cell r="AJ89">
            <v>4894.11</v>
          </cell>
          <cell r="AK89">
            <v>3663</v>
          </cell>
          <cell r="AL89">
            <v>97545.65655883541</v>
          </cell>
          <cell r="AM89">
            <v>0</v>
          </cell>
          <cell r="AN89">
            <v>0</v>
          </cell>
          <cell r="AO89">
            <v>0</v>
          </cell>
          <cell r="AP89">
            <v>0</v>
          </cell>
          <cell r="AQ89">
            <v>2550.8612225250004</v>
          </cell>
          <cell r="AS89">
            <v>2550.8612225250004</v>
          </cell>
          <cell r="AT89">
            <v>254353</v>
          </cell>
          <cell r="AV89">
            <v>254353</v>
          </cell>
          <cell r="AW89">
            <v>0</v>
          </cell>
          <cell r="AY89">
            <v>0</v>
          </cell>
          <cell r="BB89">
            <v>0</v>
          </cell>
          <cell r="BC89">
            <v>273891.35004</v>
          </cell>
          <cell r="BD89">
            <v>9600.009100000001</v>
          </cell>
          <cell r="BE89">
            <v>0</v>
          </cell>
          <cell r="BF89">
            <v>10151.28</v>
          </cell>
          <cell r="BG89">
            <v>320957.4166666666</v>
          </cell>
          <cell r="BH89">
            <v>0</v>
          </cell>
          <cell r="BJ89">
            <v>34386.006782933655</v>
          </cell>
          <cell r="BK89">
            <v>0</v>
          </cell>
          <cell r="BL89">
            <v>0</v>
          </cell>
          <cell r="BM89">
            <v>648986.0625896002</v>
          </cell>
          <cell r="BN89">
            <v>18458.326399001806</v>
          </cell>
          <cell r="BO89">
            <v>17503.245000000003</v>
          </cell>
          <cell r="BP89">
            <v>125360.04</v>
          </cell>
          <cell r="BQ89">
            <v>72596.94</v>
          </cell>
          <cell r="BS89">
            <v>233918.5513990018</v>
          </cell>
          <cell r="BT89">
            <v>0</v>
          </cell>
          <cell r="BW89">
            <v>35116</v>
          </cell>
          <cell r="BY89">
            <v>10595.055960309204</v>
          </cell>
          <cell r="BZ89">
            <v>29640.186426000004</v>
          </cell>
          <cell r="CA89">
            <v>0</v>
          </cell>
          <cell r="CB89">
            <v>75351.24238630921</v>
          </cell>
          <cell r="CC89">
            <v>7753.013333333333</v>
          </cell>
          <cell r="CD89">
            <v>93113.30000000005</v>
          </cell>
          <cell r="CE89">
            <v>175550</v>
          </cell>
          <cell r="CH89">
            <v>276416.31333333335</v>
          </cell>
          <cell r="CI89">
            <v>0</v>
          </cell>
          <cell r="CK89">
            <v>9000</v>
          </cell>
          <cell r="CL89">
            <v>0</v>
          </cell>
          <cell r="CM89">
            <v>1429</v>
          </cell>
          <cell r="CN89">
            <v>0</v>
          </cell>
          <cell r="CO89">
            <v>12247.57471</v>
          </cell>
          <cell r="CQ89">
            <v>22676.57471</v>
          </cell>
          <cell r="CT89">
            <v>0</v>
          </cell>
          <cell r="CU89">
            <v>0</v>
          </cell>
          <cell r="CW89">
            <v>0</v>
          </cell>
          <cell r="CX89">
            <v>0</v>
          </cell>
          <cell r="CY89">
            <v>0</v>
          </cell>
          <cell r="CZ89">
            <v>0</v>
          </cell>
          <cell r="DA89">
            <v>4773363.052631606</v>
          </cell>
          <cell r="DB89">
            <v>0</v>
          </cell>
          <cell r="DC89">
            <v>0</v>
          </cell>
          <cell r="DD89">
            <v>0</v>
          </cell>
        </row>
        <row r="90">
          <cell r="D90">
            <v>4249</v>
          </cell>
          <cell r="F90" t="str">
            <v/>
          </cell>
          <cell r="T90">
            <v>185</v>
          </cell>
          <cell r="U90">
            <v>173</v>
          </cell>
          <cell r="V90">
            <v>139</v>
          </cell>
          <cell r="W90">
            <v>179</v>
          </cell>
          <cell r="X90">
            <v>144</v>
          </cell>
          <cell r="Z90">
            <v>3474947.16945</v>
          </cell>
          <cell r="AA90">
            <v>820</v>
          </cell>
          <cell r="AF90">
            <v>0</v>
          </cell>
          <cell r="AH90">
            <v>13214.911767084512</v>
          </cell>
          <cell r="AI90">
            <v>146520.84</v>
          </cell>
          <cell r="AJ90">
            <v>4509.63</v>
          </cell>
          <cell r="AK90">
            <v>4026</v>
          </cell>
          <cell r="AL90">
            <v>168271.3817670845</v>
          </cell>
          <cell r="AM90">
            <v>0</v>
          </cell>
          <cell r="AN90">
            <v>0</v>
          </cell>
          <cell r="AO90">
            <v>0</v>
          </cell>
          <cell r="AP90">
            <v>76456.19255040001</v>
          </cell>
          <cell r="AQ90">
            <v>56118.946895550005</v>
          </cell>
          <cell r="AS90">
            <v>132575.13944595002</v>
          </cell>
          <cell r="AT90">
            <v>173654</v>
          </cell>
          <cell r="AV90">
            <v>173654</v>
          </cell>
          <cell r="AW90">
            <v>378409.57128750003</v>
          </cell>
          <cell r="AY90">
            <v>378409.57128750003</v>
          </cell>
          <cell r="BB90">
            <v>0</v>
          </cell>
          <cell r="BC90">
            <v>504611.1952933334</v>
          </cell>
          <cell r="BD90">
            <v>40843.67508</v>
          </cell>
          <cell r="BE90">
            <v>0</v>
          </cell>
          <cell r="BF90">
            <v>7190.490000000001</v>
          </cell>
          <cell r="BG90">
            <v>622112.8333333334</v>
          </cell>
          <cell r="BH90">
            <v>0</v>
          </cell>
          <cell r="BJ90">
            <v>43014.51</v>
          </cell>
          <cell r="BK90">
            <v>29589</v>
          </cell>
          <cell r="BL90">
            <v>0</v>
          </cell>
          <cell r="BM90">
            <v>1247361.7037066666</v>
          </cell>
          <cell r="BN90">
            <v>16688.260181064677</v>
          </cell>
          <cell r="BO90">
            <v>299849.4</v>
          </cell>
          <cell r="BP90">
            <v>197476.08</v>
          </cell>
          <cell r="BQ90">
            <v>114359.88</v>
          </cell>
          <cell r="BS90">
            <v>628373.6201810647</v>
          </cell>
          <cell r="BT90">
            <v>0</v>
          </cell>
          <cell r="BY90">
            <v>0</v>
          </cell>
          <cell r="BZ90">
            <v>0</v>
          </cell>
          <cell r="CA90">
            <v>0</v>
          </cell>
          <cell r="CB90">
            <v>0</v>
          </cell>
          <cell r="CC90">
            <v>8860.586666666666</v>
          </cell>
          <cell r="CD90">
            <v>89472.69999999995</v>
          </cell>
          <cell r="CE90">
            <v>191735</v>
          </cell>
          <cell r="CH90">
            <v>290068.2866666666</v>
          </cell>
          <cell r="CI90">
            <v>0</v>
          </cell>
          <cell r="CK90">
            <v>0</v>
          </cell>
          <cell r="CL90">
            <v>0</v>
          </cell>
          <cell r="CM90">
            <v>0</v>
          </cell>
          <cell r="CN90">
            <v>0</v>
          </cell>
          <cell r="CO90">
            <v>0</v>
          </cell>
          <cell r="CQ90">
            <v>0</v>
          </cell>
          <cell r="CT90">
            <v>0</v>
          </cell>
          <cell r="CU90">
            <v>0</v>
          </cell>
          <cell r="CW90">
            <v>0</v>
          </cell>
          <cell r="CX90">
            <v>0</v>
          </cell>
          <cell r="CY90">
            <v>0</v>
          </cell>
          <cell r="CZ90">
            <v>0</v>
          </cell>
          <cell r="DA90">
            <v>6493660.872504933</v>
          </cell>
          <cell r="DB90">
            <v>0</v>
          </cell>
          <cell r="DC90">
            <v>0</v>
          </cell>
          <cell r="DD90">
            <v>0</v>
          </cell>
        </row>
        <row r="91">
          <cell r="D91">
            <v>4047</v>
          </cell>
          <cell r="F91" t="str">
            <v/>
          </cell>
          <cell r="T91">
            <v>184</v>
          </cell>
          <cell r="U91">
            <v>116</v>
          </cell>
          <cell r="V91">
            <v>153</v>
          </cell>
          <cell r="W91">
            <v>230</v>
          </cell>
          <cell r="X91">
            <v>225</v>
          </cell>
          <cell r="Z91">
            <v>3857399.7874260005</v>
          </cell>
          <cell r="AA91">
            <v>908</v>
          </cell>
          <cell r="AF91">
            <v>0</v>
          </cell>
          <cell r="AH91">
            <v>14633.097420137483</v>
          </cell>
          <cell r="AI91">
            <v>194981.04</v>
          </cell>
          <cell r="AJ91">
            <v>4533.66</v>
          </cell>
          <cell r="AK91">
            <v>4458</v>
          </cell>
          <cell r="AL91">
            <v>218605.7974201375</v>
          </cell>
          <cell r="AM91">
            <v>231861</v>
          </cell>
          <cell r="AN91">
            <v>0</v>
          </cell>
          <cell r="AO91">
            <v>231861</v>
          </cell>
          <cell r="AP91">
            <v>8245.2756672</v>
          </cell>
          <cell r="AQ91">
            <v>16249.930750900001</v>
          </cell>
          <cell r="AS91">
            <v>24495.206418100002</v>
          </cell>
          <cell r="AT91">
            <v>165255</v>
          </cell>
          <cell r="AV91">
            <v>165255</v>
          </cell>
          <cell r="AW91">
            <v>187473</v>
          </cell>
          <cell r="AY91">
            <v>187473</v>
          </cell>
          <cell r="BB91">
            <v>0</v>
          </cell>
          <cell r="BC91">
            <v>467101.52720000007</v>
          </cell>
          <cell r="BD91">
            <v>21294.565640000004</v>
          </cell>
          <cell r="BE91">
            <v>0</v>
          </cell>
          <cell r="BF91">
            <v>211.485</v>
          </cell>
          <cell r="BG91">
            <v>902641.1666666667</v>
          </cell>
          <cell r="BH91">
            <v>0</v>
          </cell>
          <cell r="BJ91">
            <v>43014.51</v>
          </cell>
          <cell r="BK91">
            <v>27732</v>
          </cell>
          <cell r="BL91">
            <v>0</v>
          </cell>
          <cell r="BM91">
            <v>1461995.254506667</v>
          </cell>
          <cell r="BN91">
            <v>26048.114335480328</v>
          </cell>
          <cell r="BO91">
            <v>194292.66</v>
          </cell>
          <cell r="BP91">
            <v>177775.8</v>
          </cell>
          <cell r="BQ91">
            <v>123541.56</v>
          </cell>
          <cell r="BS91">
            <v>521658.13433548034</v>
          </cell>
          <cell r="BT91">
            <v>0</v>
          </cell>
          <cell r="BY91">
            <v>0</v>
          </cell>
          <cell r="BZ91">
            <v>0</v>
          </cell>
          <cell r="CA91">
            <v>26787.825999999997</v>
          </cell>
          <cell r="CB91">
            <v>26787.825999999997</v>
          </cell>
          <cell r="CC91">
            <v>25584.944</v>
          </cell>
          <cell r="CD91">
            <v>83184.69999999995</v>
          </cell>
          <cell r="CE91">
            <v>208854</v>
          </cell>
          <cell r="CH91">
            <v>317623.644</v>
          </cell>
          <cell r="CI91">
            <v>0</v>
          </cell>
          <cell r="CK91">
            <v>0</v>
          </cell>
          <cell r="CL91">
            <v>0</v>
          </cell>
          <cell r="CM91">
            <v>0</v>
          </cell>
          <cell r="CN91">
            <v>0</v>
          </cell>
          <cell r="CO91">
            <v>0</v>
          </cell>
          <cell r="CQ91">
            <v>0</v>
          </cell>
          <cell r="CT91">
            <v>0</v>
          </cell>
          <cell r="CU91">
            <v>139154</v>
          </cell>
          <cell r="CW91">
            <v>0</v>
          </cell>
          <cell r="CX91">
            <v>139154</v>
          </cell>
          <cell r="CY91">
            <v>0</v>
          </cell>
          <cell r="CZ91">
            <v>0</v>
          </cell>
          <cell r="DA91">
            <v>7152308.650106386</v>
          </cell>
          <cell r="DB91">
            <v>0</v>
          </cell>
          <cell r="DC91">
            <v>0</v>
          </cell>
          <cell r="DD91">
            <v>0</v>
          </cell>
        </row>
        <row r="92">
          <cell r="D92">
            <v>4289</v>
          </cell>
          <cell r="F92" t="str">
            <v/>
          </cell>
          <cell r="T92">
            <v>236</v>
          </cell>
          <cell r="U92">
            <v>234</v>
          </cell>
          <cell r="V92">
            <v>234</v>
          </cell>
          <cell r="W92">
            <v>237</v>
          </cell>
          <cell r="X92">
            <v>230</v>
          </cell>
          <cell r="Z92">
            <v>4962956.167602</v>
          </cell>
          <cell r="AA92">
            <v>1171</v>
          </cell>
          <cell r="AF92">
            <v>71787.23999999999</v>
          </cell>
          <cell r="AH92">
            <v>18871.53863323898</v>
          </cell>
          <cell r="AI92">
            <v>147090.96</v>
          </cell>
          <cell r="AJ92">
            <v>7313.13</v>
          </cell>
          <cell r="AK92">
            <v>5750</v>
          </cell>
          <cell r="AL92">
            <v>250812.86863323895</v>
          </cell>
          <cell r="AM92">
            <v>1324748</v>
          </cell>
          <cell r="AN92">
            <v>27001.889157183225</v>
          </cell>
          <cell r="AO92">
            <v>1351749.8891571832</v>
          </cell>
          <cell r="AP92">
            <v>7870.4904096</v>
          </cell>
          <cell r="AQ92">
            <v>6518.867568675001</v>
          </cell>
          <cell r="AS92">
            <v>14389.357978275002</v>
          </cell>
          <cell r="AT92">
            <v>481662</v>
          </cell>
          <cell r="AV92">
            <v>481662</v>
          </cell>
          <cell r="AW92">
            <v>0</v>
          </cell>
          <cell r="AY92">
            <v>0</v>
          </cell>
          <cell r="BB92">
            <v>0</v>
          </cell>
          <cell r="BC92">
            <v>487625.68521333335</v>
          </cell>
          <cell r="BD92">
            <v>23040.02184</v>
          </cell>
          <cell r="BE92">
            <v>0</v>
          </cell>
          <cell r="BF92">
            <v>1268.91</v>
          </cell>
          <cell r="BG92">
            <v>606436.25</v>
          </cell>
          <cell r="BH92">
            <v>40393.666666666664</v>
          </cell>
          <cell r="BJ92">
            <v>43014.51</v>
          </cell>
          <cell r="BK92">
            <v>4333</v>
          </cell>
          <cell r="BL92">
            <v>0</v>
          </cell>
          <cell r="BM92">
            <v>1206112.04372</v>
          </cell>
          <cell r="BN92">
            <v>25392.112741771543</v>
          </cell>
          <cell r="BO92">
            <v>132143.415</v>
          </cell>
          <cell r="BP92">
            <v>244173.03999999998</v>
          </cell>
          <cell r="BQ92">
            <v>141402.44</v>
          </cell>
          <cell r="BS92">
            <v>543111.0077417715</v>
          </cell>
          <cell r="BT92">
            <v>0</v>
          </cell>
          <cell r="BY92">
            <v>0</v>
          </cell>
          <cell r="BZ92">
            <v>57536.832474</v>
          </cell>
          <cell r="CA92">
            <v>0</v>
          </cell>
          <cell r="CB92">
            <v>57536.832474</v>
          </cell>
          <cell r="CC92">
            <v>16613.6</v>
          </cell>
          <cell r="CD92">
            <v>23048.900000000023</v>
          </cell>
          <cell r="CE92">
            <v>384840</v>
          </cell>
          <cell r="CH92">
            <v>424502.5</v>
          </cell>
          <cell r="CI92">
            <v>0</v>
          </cell>
          <cell r="CK92">
            <v>45000</v>
          </cell>
          <cell r="CL92">
            <v>0</v>
          </cell>
          <cell r="CM92">
            <v>0</v>
          </cell>
          <cell r="CN92">
            <v>0</v>
          </cell>
          <cell r="CO92">
            <v>0</v>
          </cell>
          <cell r="CQ92">
            <v>45000</v>
          </cell>
          <cell r="CT92">
            <v>0</v>
          </cell>
          <cell r="CU92">
            <v>0</v>
          </cell>
          <cell r="CW92">
            <v>-148312</v>
          </cell>
          <cell r="CX92">
            <v>-148312</v>
          </cell>
          <cell r="CY92">
            <v>0</v>
          </cell>
          <cell r="CZ92">
            <v>0</v>
          </cell>
          <cell r="DA92">
            <v>9189520.66730647</v>
          </cell>
          <cell r="DB92">
            <v>244</v>
          </cell>
          <cell r="DC92">
            <v>0</v>
          </cell>
          <cell r="DD92">
            <v>0</v>
          </cell>
        </row>
        <row r="93">
          <cell r="D93">
            <v>4323</v>
          </cell>
          <cell r="F93" t="str">
            <v/>
          </cell>
          <cell r="T93">
            <v>176</v>
          </cell>
          <cell r="U93">
            <v>183</v>
          </cell>
          <cell r="V93">
            <v>192</v>
          </cell>
          <cell r="W93">
            <v>148</v>
          </cell>
          <cell r="X93">
            <v>129</v>
          </cell>
          <cell r="Z93">
            <v>3504036.074406001</v>
          </cell>
          <cell r="AA93">
            <v>828</v>
          </cell>
          <cell r="AF93">
            <v>0</v>
          </cell>
          <cell r="AH93">
            <v>13343.837735543873</v>
          </cell>
          <cell r="AI93">
            <v>161343.96</v>
          </cell>
          <cell r="AJ93">
            <v>4365.45</v>
          </cell>
          <cell r="AK93">
            <v>4065</v>
          </cell>
          <cell r="AL93">
            <v>183118.24773554388</v>
          </cell>
          <cell r="AM93">
            <v>0</v>
          </cell>
          <cell r="AN93">
            <v>0</v>
          </cell>
          <cell r="AO93">
            <v>0</v>
          </cell>
          <cell r="AP93">
            <v>88824.10605120001</v>
          </cell>
          <cell r="AQ93">
            <v>52150.94054940001</v>
          </cell>
          <cell r="AS93">
            <v>140975.0466006</v>
          </cell>
          <cell r="AT93">
            <v>82826</v>
          </cell>
          <cell r="AV93">
            <v>82826</v>
          </cell>
          <cell r="AW93">
            <v>0</v>
          </cell>
          <cell r="AY93">
            <v>0</v>
          </cell>
          <cell r="BB93">
            <v>0</v>
          </cell>
          <cell r="BC93">
            <v>411898.61944000004</v>
          </cell>
          <cell r="BD93">
            <v>47127.3174</v>
          </cell>
          <cell r="BE93">
            <v>0</v>
          </cell>
          <cell r="BF93">
            <v>0</v>
          </cell>
          <cell r="BG93">
            <v>608086.4166666666</v>
          </cell>
          <cell r="BH93">
            <v>0</v>
          </cell>
          <cell r="BJ93">
            <v>43014.51</v>
          </cell>
          <cell r="BK93">
            <v>23203</v>
          </cell>
          <cell r="BL93">
            <v>0</v>
          </cell>
          <cell r="BM93">
            <v>1133329.8635066666</v>
          </cell>
          <cell r="BN93">
            <v>19019.918304135706</v>
          </cell>
          <cell r="BO93">
            <v>96536.88</v>
          </cell>
          <cell r="BP93">
            <v>238947.24</v>
          </cell>
          <cell r="BQ93">
            <v>138376.13999999998</v>
          </cell>
          <cell r="BS93">
            <v>492880.1783041357</v>
          </cell>
          <cell r="BT93">
            <v>0</v>
          </cell>
          <cell r="BY93">
            <v>0</v>
          </cell>
          <cell r="BZ93">
            <v>0</v>
          </cell>
          <cell r="CA93">
            <v>0</v>
          </cell>
          <cell r="CB93">
            <v>0</v>
          </cell>
          <cell r="CC93">
            <v>4208.778666666666</v>
          </cell>
          <cell r="CD93">
            <v>88901.69999999995</v>
          </cell>
          <cell r="CE93">
            <v>205431</v>
          </cell>
          <cell r="CH93">
            <v>298541.4786666666</v>
          </cell>
          <cell r="CI93">
            <v>0</v>
          </cell>
          <cell r="CK93">
            <v>9000</v>
          </cell>
          <cell r="CL93">
            <v>0</v>
          </cell>
          <cell r="CM93">
            <v>0</v>
          </cell>
          <cell r="CN93">
            <v>20000</v>
          </cell>
          <cell r="CO93">
            <v>0</v>
          </cell>
          <cell r="CQ93">
            <v>29000</v>
          </cell>
          <cell r="CT93">
            <v>0</v>
          </cell>
          <cell r="CU93">
            <v>0</v>
          </cell>
          <cell r="CW93">
            <v>0</v>
          </cell>
          <cell r="CX93">
            <v>0</v>
          </cell>
          <cell r="CY93">
            <v>0</v>
          </cell>
          <cell r="CZ93">
            <v>0</v>
          </cell>
          <cell r="DA93">
            <v>5864706.889219614</v>
          </cell>
          <cell r="DB93">
            <v>0</v>
          </cell>
          <cell r="DC93">
            <v>0</v>
          </cell>
          <cell r="DD93">
            <v>0</v>
          </cell>
        </row>
        <row r="94">
          <cell r="D94">
            <v>4646</v>
          </cell>
          <cell r="F94" t="str">
            <v/>
          </cell>
          <cell r="T94">
            <v>115</v>
          </cell>
          <cell r="U94">
            <v>114</v>
          </cell>
          <cell r="V94">
            <v>108</v>
          </cell>
          <cell r="W94">
            <v>115</v>
          </cell>
          <cell r="X94">
            <v>111</v>
          </cell>
          <cell r="Z94">
            <v>2386262.3731560004</v>
          </cell>
          <cell r="AA94">
            <v>563</v>
          </cell>
          <cell r="AF94">
            <v>84144.06</v>
          </cell>
          <cell r="AH94">
            <v>9073.165030327536</v>
          </cell>
          <cell r="AI94">
            <v>49030.32</v>
          </cell>
          <cell r="AJ94">
            <v>3820.77</v>
          </cell>
          <cell r="AK94">
            <v>2764</v>
          </cell>
          <cell r="AL94">
            <v>148832.31503032753</v>
          </cell>
          <cell r="AM94">
            <v>1506595</v>
          </cell>
          <cell r="AN94">
            <v>30854.921907761687</v>
          </cell>
          <cell r="AO94">
            <v>1537449.9219077616</v>
          </cell>
          <cell r="AP94">
            <v>3747.852576</v>
          </cell>
          <cell r="AQ94">
            <v>1511.6214652</v>
          </cell>
          <cell r="AS94">
            <v>5259.4740412</v>
          </cell>
          <cell r="AT94">
            <v>111213</v>
          </cell>
          <cell r="AV94">
            <v>111213</v>
          </cell>
          <cell r="AW94">
            <v>0</v>
          </cell>
          <cell r="AY94">
            <v>0</v>
          </cell>
          <cell r="BB94">
            <v>0</v>
          </cell>
          <cell r="BC94">
            <v>135176.35105333335</v>
          </cell>
          <cell r="BD94">
            <v>5410.914220000001</v>
          </cell>
          <cell r="BE94">
            <v>0</v>
          </cell>
          <cell r="BF94">
            <v>0</v>
          </cell>
          <cell r="BG94">
            <v>219472.1666666667</v>
          </cell>
          <cell r="BH94">
            <v>29083.44</v>
          </cell>
          <cell r="BJ94">
            <v>6160.160100040555</v>
          </cell>
          <cell r="BK94">
            <v>0</v>
          </cell>
          <cell r="BL94">
            <v>0</v>
          </cell>
          <cell r="BM94">
            <v>395303.0320400406</v>
          </cell>
          <cell r="BN94">
            <v>29615.665532727748</v>
          </cell>
          <cell r="BO94">
            <v>15327.06</v>
          </cell>
          <cell r="BP94">
            <v>156695.12</v>
          </cell>
          <cell r="BQ94">
            <v>108891.98399999998</v>
          </cell>
          <cell r="BS94">
            <v>310529.8295327277</v>
          </cell>
          <cell r="BT94">
            <v>0</v>
          </cell>
          <cell r="BW94">
            <v>35116</v>
          </cell>
          <cell r="BY94">
            <v>1001.5227027157952</v>
          </cell>
          <cell r="BZ94">
            <v>36364.162500000006</v>
          </cell>
          <cell r="CA94">
            <v>0</v>
          </cell>
          <cell r="CB94">
            <v>72481.6852027158</v>
          </cell>
          <cell r="CC94">
            <v>4319.536</v>
          </cell>
          <cell r="CD94">
            <v>88855.34999999998</v>
          </cell>
          <cell r="CE94">
            <v>230972</v>
          </cell>
          <cell r="CH94">
            <v>324146.88599999994</v>
          </cell>
          <cell r="CI94">
            <v>57079.9</v>
          </cell>
          <cell r="CK94">
            <v>0</v>
          </cell>
          <cell r="CL94">
            <v>0</v>
          </cell>
          <cell r="CM94">
            <v>1714.8000000000002</v>
          </cell>
          <cell r="CN94">
            <v>0</v>
          </cell>
          <cell r="CO94">
            <v>14697.089652000002</v>
          </cell>
          <cell r="CQ94">
            <v>73491.789652</v>
          </cell>
          <cell r="CT94">
            <v>0</v>
          </cell>
          <cell r="CU94">
            <v>0</v>
          </cell>
          <cell r="CW94">
            <v>-163846</v>
          </cell>
          <cell r="CX94">
            <v>-163846</v>
          </cell>
          <cell r="CY94">
            <v>0</v>
          </cell>
          <cell r="CZ94">
            <v>0</v>
          </cell>
          <cell r="DA94">
            <v>5201124.306562774</v>
          </cell>
          <cell r="DB94">
            <v>286</v>
          </cell>
          <cell r="DC94">
            <v>0</v>
          </cell>
          <cell r="DD94">
            <v>0</v>
          </cell>
        </row>
        <row r="95">
          <cell r="D95">
            <v>4267</v>
          </cell>
          <cell r="F95" t="str">
            <v/>
          </cell>
          <cell r="T95">
            <v>206</v>
          </cell>
          <cell r="U95">
            <v>239</v>
          </cell>
          <cell r="V95">
            <v>238</v>
          </cell>
          <cell r="W95">
            <v>291</v>
          </cell>
          <cell r="X95">
            <v>280</v>
          </cell>
          <cell r="Z95">
            <v>5321671.108458</v>
          </cell>
          <cell r="AA95">
            <v>1254</v>
          </cell>
          <cell r="AF95">
            <v>37364.67</v>
          </cell>
          <cell r="AH95">
            <v>20209.14555600485</v>
          </cell>
          <cell r="AI95">
            <v>228618.12</v>
          </cell>
          <cell r="AJ95">
            <v>6832.53</v>
          </cell>
          <cell r="AK95">
            <v>6157</v>
          </cell>
          <cell r="AL95">
            <v>299181.4655560049</v>
          </cell>
          <cell r="AM95">
            <v>743666</v>
          </cell>
          <cell r="AN95">
            <v>15136.16340330239</v>
          </cell>
          <cell r="AO95">
            <v>758802.1634033024</v>
          </cell>
          <cell r="AP95">
            <v>32981.1026688</v>
          </cell>
          <cell r="AQ95">
            <v>9636.586840650001</v>
          </cell>
          <cell r="AS95">
            <v>42617.68950945</v>
          </cell>
          <cell r="AT95">
            <v>90878</v>
          </cell>
          <cell r="AV95">
            <v>90878</v>
          </cell>
          <cell r="AW95">
            <v>216142.5</v>
          </cell>
          <cell r="AY95">
            <v>216142.5</v>
          </cell>
          <cell r="BB95">
            <v>0</v>
          </cell>
          <cell r="BC95">
            <v>512750.08554</v>
          </cell>
          <cell r="BD95">
            <v>40145.4926</v>
          </cell>
          <cell r="BE95">
            <v>0</v>
          </cell>
          <cell r="BF95">
            <v>2960.79</v>
          </cell>
          <cell r="BG95">
            <v>1032179.25</v>
          </cell>
          <cell r="BH95">
            <v>92905.43333333333</v>
          </cell>
          <cell r="BJ95">
            <v>43014.51</v>
          </cell>
          <cell r="BK95">
            <v>13380</v>
          </cell>
          <cell r="BL95">
            <v>0</v>
          </cell>
          <cell r="BM95">
            <v>1737335.5614733333</v>
          </cell>
          <cell r="BN95">
            <v>33992.1407779816</v>
          </cell>
          <cell r="BO95">
            <v>178849.4</v>
          </cell>
          <cell r="BP95">
            <v>304457.08</v>
          </cell>
          <cell r="BQ95">
            <v>176313.38</v>
          </cell>
          <cell r="BS95">
            <v>693612.0007779816</v>
          </cell>
          <cell r="BT95">
            <v>20000</v>
          </cell>
          <cell r="BY95">
            <v>0</v>
          </cell>
          <cell r="BZ95">
            <v>20567.2575</v>
          </cell>
          <cell r="CA95">
            <v>0</v>
          </cell>
          <cell r="CB95">
            <v>40567.2575</v>
          </cell>
          <cell r="CC95">
            <v>29904.48</v>
          </cell>
          <cell r="CD95">
            <v>2735</v>
          </cell>
          <cell r="CE95">
            <v>327045</v>
          </cell>
          <cell r="CH95">
            <v>359684.48</v>
          </cell>
          <cell r="CI95">
            <v>0</v>
          </cell>
          <cell r="CK95">
            <v>9000</v>
          </cell>
          <cell r="CL95">
            <v>0</v>
          </cell>
          <cell r="CM95">
            <v>0</v>
          </cell>
          <cell r="CN95">
            <v>0</v>
          </cell>
          <cell r="CO95">
            <v>0</v>
          </cell>
          <cell r="CQ95">
            <v>9000</v>
          </cell>
          <cell r="CT95">
            <v>0</v>
          </cell>
          <cell r="CU95">
            <v>0</v>
          </cell>
          <cell r="CW95">
            <v>-124050</v>
          </cell>
          <cell r="CX95">
            <v>-124050</v>
          </cell>
          <cell r="CY95">
            <v>0</v>
          </cell>
          <cell r="CZ95">
            <v>0</v>
          </cell>
          <cell r="DA95">
            <v>9445442.226678073</v>
          </cell>
          <cell r="DB95">
            <v>127</v>
          </cell>
          <cell r="DC95">
            <v>0</v>
          </cell>
          <cell r="DD95">
            <v>0</v>
          </cell>
        </row>
        <row r="96">
          <cell r="D96">
            <v>4204</v>
          </cell>
          <cell r="F96" t="str">
            <v/>
          </cell>
          <cell r="T96">
            <v>222</v>
          </cell>
          <cell r="U96">
            <v>211</v>
          </cell>
          <cell r="V96">
            <v>230</v>
          </cell>
          <cell r="W96">
            <v>251</v>
          </cell>
          <cell r="X96">
            <v>223</v>
          </cell>
          <cell r="Z96">
            <v>4820869.898244</v>
          </cell>
          <cell r="AA96">
            <v>1137</v>
          </cell>
          <cell r="AF96">
            <v>75906.18</v>
          </cell>
          <cell r="AH96">
            <v>18323.603267286693</v>
          </cell>
          <cell r="AI96">
            <v>160773.84</v>
          </cell>
          <cell r="AJ96">
            <v>6848.55</v>
          </cell>
          <cell r="AK96">
            <v>5583</v>
          </cell>
          <cell r="AL96">
            <v>267435.1732672867</v>
          </cell>
          <cell r="AM96">
            <v>1418283</v>
          </cell>
          <cell r="AN96">
            <v>29105.827803594417</v>
          </cell>
          <cell r="AO96">
            <v>1447388.8278035945</v>
          </cell>
          <cell r="AP96">
            <v>28108.89432</v>
          </cell>
          <cell r="AQ96">
            <v>30421.381987149998</v>
          </cell>
          <cell r="AS96">
            <v>58530.276307149994</v>
          </cell>
          <cell r="AT96">
            <v>82921</v>
          </cell>
          <cell r="AV96">
            <v>82921</v>
          </cell>
          <cell r="AW96">
            <v>0</v>
          </cell>
          <cell r="AY96">
            <v>0</v>
          </cell>
          <cell r="BB96">
            <v>0</v>
          </cell>
          <cell r="BC96">
            <v>424637.75200000004</v>
          </cell>
          <cell r="BD96">
            <v>22167.29374</v>
          </cell>
          <cell r="BE96">
            <v>0</v>
          </cell>
          <cell r="BF96">
            <v>422.97</v>
          </cell>
          <cell r="BG96">
            <v>699670.6666666667</v>
          </cell>
          <cell r="BH96">
            <v>45240.90666666667</v>
          </cell>
          <cell r="BJ96">
            <v>43014.51</v>
          </cell>
          <cell r="BK96">
            <v>4342</v>
          </cell>
          <cell r="BL96">
            <v>0</v>
          </cell>
          <cell r="BM96">
            <v>1239496.0990733334</v>
          </cell>
          <cell r="BN96">
            <v>24414.53443452226</v>
          </cell>
          <cell r="BO96">
            <v>158457</v>
          </cell>
          <cell r="BP96">
            <v>270045.68</v>
          </cell>
          <cell r="BQ96">
            <v>156385.48</v>
          </cell>
          <cell r="BS96">
            <v>609302.6944345223</v>
          </cell>
          <cell r="BT96">
            <v>0</v>
          </cell>
          <cell r="BY96">
            <v>0</v>
          </cell>
          <cell r="BZ96">
            <v>0</v>
          </cell>
          <cell r="CA96">
            <v>0</v>
          </cell>
          <cell r="CB96">
            <v>0</v>
          </cell>
          <cell r="CC96">
            <v>22151.466666666667</v>
          </cell>
          <cell r="CD96">
            <v>31189.900000000023</v>
          </cell>
          <cell r="CE96">
            <v>360595</v>
          </cell>
          <cell r="CH96">
            <v>413936.3666666667</v>
          </cell>
          <cell r="CI96">
            <v>0</v>
          </cell>
          <cell r="CK96">
            <v>7201.9061010000005</v>
          </cell>
          <cell r="CL96">
            <v>0</v>
          </cell>
          <cell r="CM96">
            <v>0</v>
          </cell>
          <cell r="CN96">
            <v>0</v>
          </cell>
          <cell r="CO96">
            <v>0</v>
          </cell>
          <cell r="CQ96">
            <v>7201.9061010000005</v>
          </cell>
          <cell r="CT96">
            <v>0</v>
          </cell>
          <cell r="CU96">
            <v>0</v>
          </cell>
          <cell r="CW96">
            <v>-169623</v>
          </cell>
          <cell r="CX96">
            <v>-169623</v>
          </cell>
          <cell r="CY96">
            <v>0</v>
          </cell>
          <cell r="CZ96">
            <v>0</v>
          </cell>
          <cell r="DA96">
            <v>8777459.241897553</v>
          </cell>
          <cell r="DB96">
            <v>258</v>
          </cell>
          <cell r="DC96">
            <v>0</v>
          </cell>
          <cell r="DD96">
            <v>0</v>
          </cell>
        </row>
        <row r="97">
          <cell r="D97">
            <v>4636</v>
          </cell>
          <cell r="F97" t="str">
            <v/>
          </cell>
          <cell r="T97">
            <v>122</v>
          </cell>
          <cell r="U97">
            <v>82</v>
          </cell>
          <cell r="V97">
            <v>86</v>
          </cell>
          <cell r="W97">
            <v>101</v>
          </cell>
          <cell r="X97">
            <v>89</v>
          </cell>
          <cell r="Z97">
            <v>2034206.1738600002</v>
          </cell>
          <cell r="AA97">
            <v>480</v>
          </cell>
          <cell r="AF97">
            <v>0</v>
          </cell>
          <cell r="AH97">
            <v>7735.558107561666</v>
          </cell>
          <cell r="AI97">
            <v>78676.56</v>
          </cell>
          <cell r="AJ97">
            <v>2739.42</v>
          </cell>
          <cell r="AK97">
            <v>2357</v>
          </cell>
          <cell r="AL97">
            <v>91508.53810756166</v>
          </cell>
          <cell r="AM97">
            <v>0</v>
          </cell>
          <cell r="AN97">
            <v>0</v>
          </cell>
          <cell r="AO97">
            <v>0</v>
          </cell>
          <cell r="AP97">
            <v>11805.7356144</v>
          </cell>
          <cell r="AQ97">
            <v>17289.170508225</v>
          </cell>
          <cell r="AS97">
            <v>29094.906122625</v>
          </cell>
          <cell r="AT97">
            <v>83906</v>
          </cell>
          <cell r="AV97">
            <v>83906</v>
          </cell>
          <cell r="AW97">
            <v>0</v>
          </cell>
          <cell r="AY97">
            <v>0</v>
          </cell>
          <cell r="BB97">
            <v>0</v>
          </cell>
          <cell r="BC97">
            <v>279553.18673333334</v>
          </cell>
          <cell r="BD97">
            <v>14487.28646</v>
          </cell>
          <cell r="BE97">
            <v>0</v>
          </cell>
          <cell r="BF97">
            <v>634.455</v>
          </cell>
          <cell r="BG97">
            <v>331683.5</v>
          </cell>
          <cell r="BH97">
            <v>0</v>
          </cell>
          <cell r="BJ97">
            <v>43014.51</v>
          </cell>
          <cell r="BK97">
            <v>24876</v>
          </cell>
          <cell r="BL97">
            <v>0</v>
          </cell>
          <cell r="BM97">
            <v>694248.9381933333</v>
          </cell>
          <cell r="BN97">
            <v>10212.807509832877</v>
          </cell>
          <cell r="BO97">
            <v>2774.5541525000003</v>
          </cell>
          <cell r="BP97">
            <v>125754.44</v>
          </cell>
          <cell r="BQ97">
            <v>87390.408</v>
          </cell>
          <cell r="BS97">
            <v>226132.20966233287</v>
          </cell>
          <cell r="BT97">
            <v>0</v>
          </cell>
          <cell r="BY97">
            <v>0</v>
          </cell>
          <cell r="BZ97">
            <v>0</v>
          </cell>
          <cell r="CA97">
            <v>0</v>
          </cell>
          <cell r="CB97">
            <v>0</v>
          </cell>
          <cell r="CC97">
            <v>8860.586666666666</v>
          </cell>
          <cell r="CD97">
            <v>81091.34999999998</v>
          </cell>
          <cell r="CE97">
            <v>79433</v>
          </cell>
          <cell r="CH97">
            <v>169384.93666666665</v>
          </cell>
          <cell r="CI97">
            <v>185124</v>
          </cell>
          <cell r="CK97">
            <v>7200</v>
          </cell>
          <cell r="CL97">
            <v>0</v>
          </cell>
          <cell r="CM97">
            <v>5716</v>
          </cell>
          <cell r="CN97">
            <v>50000</v>
          </cell>
          <cell r="CO97">
            <v>30992.13217333334</v>
          </cell>
          <cell r="CQ97">
            <v>279032.1321733333</v>
          </cell>
          <cell r="CT97">
            <v>0</v>
          </cell>
          <cell r="CU97">
            <v>0</v>
          </cell>
          <cell r="CW97">
            <v>0</v>
          </cell>
          <cell r="CX97">
            <v>0</v>
          </cell>
          <cell r="CY97">
            <v>7723</v>
          </cell>
          <cell r="CZ97">
            <v>0</v>
          </cell>
          <cell r="DA97">
            <v>3615236.8347858526</v>
          </cell>
          <cell r="DB97">
            <v>0</v>
          </cell>
          <cell r="DC97">
            <v>0</v>
          </cell>
          <cell r="DD97">
            <v>0</v>
          </cell>
        </row>
        <row r="100">
          <cell r="D100">
            <v>4041</v>
          </cell>
          <cell r="F100" t="str">
            <v/>
          </cell>
          <cell r="Z100">
            <v>0</v>
          </cell>
          <cell r="AA100">
            <v>0</v>
          </cell>
          <cell r="AG100">
            <v>185293.78</v>
          </cell>
          <cell r="AL100">
            <v>185293.78</v>
          </cell>
          <cell r="AM100">
            <v>3079496</v>
          </cell>
          <cell r="AN100">
            <v>62959.19772815828</v>
          </cell>
          <cell r="AO100">
            <v>3142455.1977281584</v>
          </cell>
          <cell r="AS100">
            <v>0</v>
          </cell>
          <cell r="AV100">
            <v>0</v>
          </cell>
          <cell r="AY100">
            <v>0</v>
          </cell>
          <cell r="BB100">
            <v>0</v>
          </cell>
          <cell r="BI100">
            <v>9649.466666666667</v>
          </cell>
          <cell r="BM100">
            <v>9649.466666666667</v>
          </cell>
          <cell r="BS100">
            <v>0</v>
          </cell>
          <cell r="CB100">
            <v>0</v>
          </cell>
          <cell r="CH100">
            <v>0</v>
          </cell>
          <cell r="CK100">
            <v>0</v>
          </cell>
          <cell r="CQ100">
            <v>0</v>
          </cell>
          <cell r="CT100">
            <v>0</v>
          </cell>
          <cell r="CU100">
            <v>13476.18</v>
          </cell>
          <cell r="CX100">
            <v>13476.18</v>
          </cell>
          <cell r="CY100">
            <v>6975</v>
          </cell>
          <cell r="CZ100">
            <v>0</v>
          </cell>
          <cell r="DA100">
            <v>3357849.624394825</v>
          </cell>
          <cell r="DB100">
            <v>518</v>
          </cell>
          <cell r="DC100">
            <v>0</v>
          </cell>
          <cell r="DD100">
            <v>0</v>
          </cell>
        </row>
        <row r="108">
          <cell r="AY108">
            <v>207467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ear 1 Total Allocations"/>
      <sheetName val="Year 2 Total Allocations"/>
      <sheetName val="Year 3 Total Allocations"/>
      <sheetName val="Changes Year 1"/>
      <sheetName val="Changes Year 2"/>
      <sheetName val="Changes Year 3"/>
      <sheetName val="S Funds"/>
      <sheetName val="Year 1 Free Entitlement"/>
      <sheetName val="Year 1 FT-AFH"/>
      <sheetName val="Year 2 Free Entitlement"/>
      <sheetName val="Year 2 FT-AFH"/>
      <sheetName val="Year 3 Free Entitlement"/>
      <sheetName val="Year 3 FT-AFH"/>
      <sheetName val="Deprivation"/>
      <sheetName val="Transitional Protection Year 1"/>
      <sheetName val="Protection Check"/>
      <sheetName val="Hours"/>
      <sheetName val="Data Year 1"/>
      <sheetName val="Data Year 2"/>
      <sheetName val="Data Year 3"/>
      <sheetName val="Requirements"/>
      <sheetName val="Technical Guide"/>
      <sheetName val="Hourly Rates &amp; Dep Rate"/>
      <sheetName val="Non-Staffing"/>
      <sheetName val="Staffing Yr1"/>
      <sheetName val="Staffing Yr2"/>
      <sheetName val="Staffing Yr3"/>
      <sheetName val="Staffing Yr4"/>
      <sheetName val="Staffing Yr5"/>
      <sheetName val="Interim Payments Yr 1"/>
      <sheetName val="Interim Payments Yr 2"/>
      <sheetName val="PVI Payment Checking Year 1"/>
      <sheetName val="S251 Yr2"/>
      <sheetName val="S251 Yr2 PVI Hours"/>
      <sheetName val="Budget Monitoring"/>
      <sheetName val="Notification&gt;&gt;&gt;"/>
      <sheetName val="Notif Procedure"/>
      <sheetName val="Letter -  Indicative - Primary"/>
      <sheetName val="Letter -  Final - Primary"/>
      <sheetName val="Letter -  Indicative - Nursery"/>
      <sheetName val="Letter - Final - Nursery"/>
      <sheetName val="Step 1 - Enter Estimated Hours"/>
      <sheetName val="Step 2 - Funding Notification"/>
      <sheetName val="Step 3 - Grants"/>
      <sheetName val="Funding Totals"/>
      <sheetName val="Letter - Draft - Nursery Schoo "/>
      <sheetName val="Year 1 School Notif - Estimates"/>
      <sheetName val="School Modelling-Yr 1 Estimates"/>
      <sheetName val="10-11 Protection Modelling"/>
      <sheetName val="School Modelling-Yr1 Protection"/>
      <sheetName val="Letter - Draft - PVI"/>
      <sheetName val="Letter - Final - PVI"/>
      <sheetName val="Year 1 PVI Notifica - Estimates"/>
      <sheetName val="To Do's"/>
      <sheetName val="11-12 PVI"/>
      <sheetName val="Discard&gt;&gt;&gt;&gt;&gt;&gt;"/>
      <sheetName val="Transitional Protection Yea (2)"/>
    </sheetNames>
    <sheetDataSet>
      <sheetData sheetId="32">
        <row r="14">
          <cell r="G14">
            <v>4.85</v>
          </cell>
          <cell r="H14">
            <v>5.13</v>
          </cell>
          <cell r="I14">
            <v>7.7</v>
          </cell>
          <cell r="J14">
            <v>3.84</v>
          </cell>
          <cell r="K14">
            <v>4.67</v>
          </cell>
        </row>
        <row r="22">
          <cell r="D22">
            <v>1002</v>
          </cell>
          <cell r="G22">
            <v>0</v>
          </cell>
          <cell r="H22">
            <v>0</v>
          </cell>
          <cell r="I22">
            <v>27360</v>
          </cell>
          <cell r="J22">
            <v>0</v>
          </cell>
          <cell r="K22">
            <v>0</v>
          </cell>
          <cell r="L22">
            <v>210672</v>
          </cell>
          <cell r="M22">
            <v>27360</v>
          </cell>
          <cell r="N22">
            <v>28.8</v>
          </cell>
          <cell r="Q22">
            <v>71820</v>
          </cell>
          <cell r="S22">
            <v>553014</v>
          </cell>
          <cell r="T22">
            <v>71820</v>
          </cell>
          <cell r="V22">
            <v>147000</v>
          </cell>
          <cell r="W22">
            <v>22700</v>
          </cell>
          <cell r="AE22">
            <v>169700</v>
          </cell>
          <cell r="AG22">
            <v>933386</v>
          </cell>
          <cell r="AH22">
            <v>933386</v>
          </cell>
        </row>
        <row r="23">
          <cell r="D23">
            <v>1011</v>
          </cell>
          <cell r="G23">
            <v>0</v>
          </cell>
          <cell r="H23">
            <v>0</v>
          </cell>
          <cell r="I23">
            <v>75240</v>
          </cell>
          <cell r="J23">
            <v>0</v>
          </cell>
          <cell r="K23">
            <v>0</v>
          </cell>
          <cell r="L23">
            <v>579348</v>
          </cell>
          <cell r="M23">
            <v>75240</v>
          </cell>
          <cell r="N23">
            <v>79.2</v>
          </cell>
          <cell r="Q23">
            <v>27540</v>
          </cell>
          <cell r="S23">
            <v>212058</v>
          </cell>
          <cell r="T23">
            <v>27540</v>
          </cell>
          <cell r="V23">
            <v>17100</v>
          </cell>
          <cell r="W23">
            <v>0</v>
          </cell>
          <cell r="AE23">
            <v>17100</v>
          </cell>
          <cell r="AG23">
            <v>808506</v>
          </cell>
          <cell r="AH23">
            <v>808506</v>
          </cell>
        </row>
        <row r="25">
          <cell r="G25">
            <v>0</v>
          </cell>
          <cell r="H25">
            <v>0</v>
          </cell>
          <cell r="I25">
            <v>102600</v>
          </cell>
          <cell r="J25">
            <v>0</v>
          </cell>
          <cell r="K25">
            <v>0</v>
          </cell>
          <cell r="L25">
            <v>790020</v>
          </cell>
          <cell r="M25">
            <v>102600</v>
          </cell>
          <cell r="N25">
            <v>108</v>
          </cell>
          <cell r="O25">
            <v>0</v>
          </cell>
          <cell r="P25">
            <v>0</v>
          </cell>
          <cell r="Q25">
            <v>99360</v>
          </cell>
          <cell r="R25">
            <v>0</v>
          </cell>
          <cell r="S25">
            <v>765072</v>
          </cell>
          <cell r="T25">
            <v>99360</v>
          </cell>
          <cell r="V25">
            <v>164100</v>
          </cell>
          <cell r="W25">
            <v>22700</v>
          </cell>
          <cell r="X25">
            <v>0</v>
          </cell>
          <cell r="Y25">
            <v>0</v>
          </cell>
          <cell r="Z25">
            <v>0</v>
          </cell>
          <cell r="AA25">
            <v>0</v>
          </cell>
          <cell r="AB25">
            <v>0</v>
          </cell>
          <cell r="AC25">
            <v>0</v>
          </cell>
          <cell r="AD25">
            <v>0</v>
          </cell>
          <cell r="AE25">
            <v>186800</v>
          </cell>
          <cell r="AF25">
            <v>0</v>
          </cell>
          <cell r="AG25">
            <v>1741892</v>
          </cell>
          <cell r="AH25">
            <v>1741892</v>
          </cell>
          <cell r="AJ25">
            <v>0</v>
          </cell>
          <cell r="AK25">
            <v>0</v>
          </cell>
          <cell r="AN25">
            <v>0</v>
          </cell>
          <cell r="AO25">
            <v>0</v>
          </cell>
          <cell r="AP25">
            <v>0</v>
          </cell>
        </row>
        <row r="27">
          <cell r="G27">
            <v>0</v>
          </cell>
          <cell r="H27">
            <v>0</v>
          </cell>
          <cell r="I27">
            <v>0</v>
          </cell>
          <cell r="J27">
            <v>215440</v>
          </cell>
          <cell r="K27">
            <v>710748.5</v>
          </cell>
          <cell r="L27">
            <v>4146485.095</v>
          </cell>
          <cell r="M27">
            <v>926188.5</v>
          </cell>
          <cell r="N27">
            <v>974.9352631578947</v>
          </cell>
          <cell r="R27">
            <v>4320</v>
          </cell>
          <cell r="S27">
            <v>20174.4</v>
          </cell>
          <cell r="T27">
            <v>4320</v>
          </cell>
          <cell r="V27">
            <v>81177.97405</v>
          </cell>
          <cell r="W27">
            <v>0</v>
          </cell>
          <cell r="AE27">
            <v>81177.97405</v>
          </cell>
          <cell r="AG27">
            <v>4247837.46905</v>
          </cell>
          <cell r="AH27">
            <v>4247837.46905</v>
          </cell>
        </row>
        <row r="30">
          <cell r="D30">
            <v>2000</v>
          </cell>
          <cell r="G30">
            <v>0</v>
          </cell>
          <cell r="H30">
            <v>27060</v>
          </cell>
          <cell r="I30">
            <v>0</v>
          </cell>
          <cell r="J30">
            <v>0</v>
          </cell>
          <cell r="K30">
            <v>0</v>
          </cell>
          <cell r="L30">
            <v>138817.8</v>
          </cell>
          <cell r="M30">
            <v>27060</v>
          </cell>
          <cell r="N30">
            <v>28.48421052631579</v>
          </cell>
          <cell r="O30">
            <v>0</v>
          </cell>
          <cell r="P30">
            <v>280</v>
          </cell>
          <cell r="S30">
            <v>1436.3999999999999</v>
          </cell>
          <cell r="T30">
            <v>280</v>
          </cell>
          <cell r="V30">
            <v>8000</v>
          </cell>
          <cell r="W30">
            <v>0</v>
          </cell>
          <cell r="AE30">
            <v>8000</v>
          </cell>
          <cell r="AG30">
            <v>148254.19999999998</v>
          </cell>
          <cell r="AH30">
            <v>148254.19999999998</v>
          </cell>
        </row>
        <row r="31">
          <cell r="D31">
            <v>2023</v>
          </cell>
          <cell r="G31">
            <v>0</v>
          </cell>
          <cell r="H31">
            <v>27930</v>
          </cell>
          <cell r="I31">
            <v>0</v>
          </cell>
          <cell r="J31">
            <v>0</v>
          </cell>
          <cell r="K31">
            <v>0</v>
          </cell>
          <cell r="L31">
            <v>143280.9</v>
          </cell>
          <cell r="M31">
            <v>27930</v>
          </cell>
          <cell r="N31">
            <v>29.4</v>
          </cell>
          <cell r="O31">
            <v>0</v>
          </cell>
          <cell r="P31">
            <v>120</v>
          </cell>
          <cell r="S31">
            <v>615.6</v>
          </cell>
          <cell r="T31">
            <v>120</v>
          </cell>
          <cell r="V31">
            <v>24200</v>
          </cell>
          <cell r="W31">
            <v>6400</v>
          </cell>
          <cell r="AE31">
            <v>30600</v>
          </cell>
          <cell r="AG31">
            <v>174496.5</v>
          </cell>
          <cell r="AH31">
            <v>174496.5</v>
          </cell>
        </row>
        <row r="32">
          <cell r="D32">
            <v>2029</v>
          </cell>
          <cell r="G32">
            <v>0</v>
          </cell>
          <cell r="H32">
            <v>19950</v>
          </cell>
          <cell r="I32">
            <v>0</v>
          </cell>
          <cell r="J32">
            <v>0</v>
          </cell>
          <cell r="K32">
            <v>0</v>
          </cell>
          <cell r="L32">
            <v>102343.5</v>
          </cell>
          <cell r="M32">
            <v>19950</v>
          </cell>
          <cell r="N32">
            <v>21</v>
          </cell>
          <cell r="O32">
            <v>0</v>
          </cell>
          <cell r="P32">
            <v>8550</v>
          </cell>
          <cell r="S32">
            <v>43861.5</v>
          </cell>
          <cell r="T32">
            <v>8550</v>
          </cell>
          <cell r="V32">
            <v>0</v>
          </cell>
          <cell r="W32">
            <v>0</v>
          </cell>
          <cell r="AE32">
            <v>0</v>
          </cell>
          <cell r="AG32">
            <v>146205</v>
          </cell>
          <cell r="AH32">
            <v>146205</v>
          </cell>
        </row>
        <row r="33">
          <cell r="D33">
            <v>2068</v>
          </cell>
          <cell r="G33">
            <v>13080</v>
          </cell>
          <cell r="H33">
            <v>0</v>
          </cell>
          <cell r="I33">
            <v>0</v>
          </cell>
          <cell r="J33">
            <v>0</v>
          </cell>
          <cell r="K33">
            <v>0</v>
          </cell>
          <cell r="L33">
            <v>63437.99999999999</v>
          </cell>
          <cell r="M33">
            <v>13080</v>
          </cell>
          <cell r="N33">
            <v>13.76842105263158</v>
          </cell>
          <cell r="O33">
            <v>140</v>
          </cell>
          <cell r="P33">
            <v>0</v>
          </cell>
          <cell r="S33">
            <v>679</v>
          </cell>
          <cell r="T33">
            <v>140</v>
          </cell>
          <cell r="V33">
            <v>0</v>
          </cell>
          <cell r="W33">
            <v>0</v>
          </cell>
          <cell r="AE33">
            <v>0</v>
          </cell>
          <cell r="AG33">
            <v>64116.99999999999</v>
          </cell>
          <cell r="AH33">
            <v>64116.99999999999</v>
          </cell>
        </row>
        <row r="34">
          <cell r="D34">
            <v>2108</v>
          </cell>
          <cell r="G34">
            <v>0</v>
          </cell>
          <cell r="H34">
            <v>44580</v>
          </cell>
          <cell r="I34">
            <v>0</v>
          </cell>
          <cell r="J34">
            <v>0</v>
          </cell>
          <cell r="K34">
            <v>0</v>
          </cell>
          <cell r="L34">
            <v>228695.4</v>
          </cell>
          <cell r="M34">
            <v>44580</v>
          </cell>
          <cell r="N34">
            <v>46.92631578947368</v>
          </cell>
          <cell r="O34">
            <v>0</v>
          </cell>
          <cell r="P34">
            <v>4320</v>
          </cell>
          <cell r="S34">
            <v>22161.6</v>
          </cell>
          <cell r="T34">
            <v>4320</v>
          </cell>
          <cell r="V34">
            <v>8000</v>
          </cell>
          <cell r="W34">
            <v>0</v>
          </cell>
          <cell r="AE34">
            <v>8000</v>
          </cell>
          <cell r="AG34">
            <v>258857</v>
          </cell>
          <cell r="AH34">
            <v>258857</v>
          </cell>
        </row>
        <row r="35">
          <cell r="D35">
            <v>2127</v>
          </cell>
          <cell r="G35">
            <v>0</v>
          </cell>
          <cell r="H35">
            <v>37800</v>
          </cell>
          <cell r="I35">
            <v>0</v>
          </cell>
          <cell r="J35">
            <v>0</v>
          </cell>
          <cell r="K35">
            <v>0</v>
          </cell>
          <cell r="L35">
            <v>193914</v>
          </cell>
          <cell r="M35">
            <v>37800</v>
          </cell>
          <cell r="N35">
            <v>39.78947368421053</v>
          </cell>
          <cell r="O35">
            <v>0</v>
          </cell>
          <cell r="P35">
            <v>4140</v>
          </cell>
          <cell r="S35">
            <v>21238.2</v>
          </cell>
          <cell r="T35">
            <v>4140</v>
          </cell>
          <cell r="V35">
            <v>5100</v>
          </cell>
          <cell r="W35">
            <v>0</v>
          </cell>
          <cell r="AE35">
            <v>5100</v>
          </cell>
          <cell r="AG35">
            <v>220252.2</v>
          </cell>
          <cell r="AH35">
            <v>220252.2</v>
          </cell>
        </row>
        <row r="36">
          <cell r="D36">
            <v>2148</v>
          </cell>
          <cell r="G36">
            <v>0</v>
          </cell>
          <cell r="H36">
            <v>28110</v>
          </cell>
          <cell r="I36">
            <v>0</v>
          </cell>
          <cell r="J36">
            <v>0</v>
          </cell>
          <cell r="K36">
            <v>0</v>
          </cell>
          <cell r="L36">
            <v>144204.3</v>
          </cell>
          <cell r="M36">
            <v>28110</v>
          </cell>
          <cell r="N36">
            <v>29.589473684210525</v>
          </cell>
          <cell r="O36">
            <v>0</v>
          </cell>
          <cell r="P36">
            <v>0</v>
          </cell>
          <cell r="S36">
            <v>0</v>
          </cell>
          <cell r="T36">
            <v>0</v>
          </cell>
          <cell r="V36">
            <v>0</v>
          </cell>
          <cell r="W36">
            <v>0</v>
          </cell>
          <cell r="AE36">
            <v>0</v>
          </cell>
          <cell r="AG36">
            <v>144204.3</v>
          </cell>
          <cell r="AH36">
            <v>144204.3</v>
          </cell>
        </row>
        <row r="37">
          <cell r="D37">
            <v>2158</v>
          </cell>
          <cell r="G37">
            <v>0</v>
          </cell>
          <cell r="H37">
            <v>20910</v>
          </cell>
          <cell r="I37">
            <v>0</v>
          </cell>
          <cell r="J37">
            <v>0</v>
          </cell>
          <cell r="K37">
            <v>0</v>
          </cell>
          <cell r="L37">
            <v>107268.3</v>
          </cell>
          <cell r="M37">
            <v>20910</v>
          </cell>
          <cell r="N37">
            <v>22.010526315789473</v>
          </cell>
          <cell r="O37">
            <v>0</v>
          </cell>
          <cell r="P37">
            <v>2880</v>
          </cell>
          <cell r="S37">
            <v>14774.4</v>
          </cell>
          <cell r="T37">
            <v>2880</v>
          </cell>
          <cell r="V37">
            <v>31600</v>
          </cell>
          <cell r="W37">
            <v>7300</v>
          </cell>
          <cell r="AE37">
            <v>38900</v>
          </cell>
          <cell r="AG37">
            <v>160942.7</v>
          </cell>
          <cell r="AH37">
            <v>160942.7</v>
          </cell>
        </row>
        <row r="38">
          <cell r="D38">
            <v>2163</v>
          </cell>
          <cell r="G38">
            <v>0</v>
          </cell>
          <cell r="H38">
            <v>31470</v>
          </cell>
          <cell r="I38">
            <v>0</v>
          </cell>
          <cell r="J38">
            <v>0</v>
          </cell>
          <cell r="K38">
            <v>0</v>
          </cell>
          <cell r="L38">
            <v>161441.1</v>
          </cell>
          <cell r="M38">
            <v>31470</v>
          </cell>
          <cell r="N38">
            <v>33.126315789473686</v>
          </cell>
          <cell r="O38">
            <v>0</v>
          </cell>
          <cell r="P38">
            <v>9330</v>
          </cell>
          <cell r="S38">
            <v>47862.9</v>
          </cell>
          <cell r="T38">
            <v>9330</v>
          </cell>
          <cell r="V38">
            <v>6600</v>
          </cell>
          <cell r="W38">
            <v>0</v>
          </cell>
          <cell r="AE38">
            <v>6600</v>
          </cell>
          <cell r="AG38">
            <v>215904</v>
          </cell>
          <cell r="AH38">
            <v>215904</v>
          </cell>
        </row>
        <row r="39">
          <cell r="D39">
            <v>2187</v>
          </cell>
          <cell r="G39">
            <v>0</v>
          </cell>
          <cell r="H39">
            <v>23340</v>
          </cell>
          <cell r="I39">
            <v>0</v>
          </cell>
          <cell r="J39">
            <v>0</v>
          </cell>
          <cell r="K39">
            <v>0</v>
          </cell>
          <cell r="L39">
            <v>119734.2</v>
          </cell>
          <cell r="M39">
            <v>23340</v>
          </cell>
          <cell r="N39">
            <v>24.568421052631578</v>
          </cell>
          <cell r="O39">
            <v>0</v>
          </cell>
          <cell r="P39">
            <v>120</v>
          </cell>
          <cell r="S39">
            <v>615.6</v>
          </cell>
          <cell r="T39">
            <v>120</v>
          </cell>
          <cell r="V39">
            <v>0</v>
          </cell>
          <cell r="W39">
            <v>0</v>
          </cell>
          <cell r="AE39">
            <v>0</v>
          </cell>
          <cell r="AG39">
            <v>120349.8</v>
          </cell>
          <cell r="AH39">
            <v>120349.8</v>
          </cell>
        </row>
        <row r="40">
          <cell r="D40">
            <v>2197</v>
          </cell>
          <cell r="G40">
            <v>0</v>
          </cell>
          <cell r="H40">
            <v>28500</v>
          </cell>
          <cell r="I40">
            <v>0</v>
          </cell>
          <cell r="J40">
            <v>0</v>
          </cell>
          <cell r="K40">
            <v>0</v>
          </cell>
          <cell r="L40">
            <v>146205</v>
          </cell>
          <cell r="M40">
            <v>28500</v>
          </cell>
          <cell r="N40">
            <v>30</v>
          </cell>
          <cell r="O40">
            <v>0</v>
          </cell>
          <cell r="P40">
            <v>140</v>
          </cell>
          <cell r="S40">
            <v>718.1999999999999</v>
          </cell>
          <cell r="T40">
            <v>140</v>
          </cell>
          <cell r="V40">
            <v>33900</v>
          </cell>
          <cell r="W40">
            <v>7900</v>
          </cell>
          <cell r="AE40">
            <v>41800</v>
          </cell>
          <cell r="AG40">
            <v>188723.2</v>
          </cell>
          <cell r="AH40">
            <v>188723.2</v>
          </cell>
        </row>
        <row r="41">
          <cell r="D41">
            <v>2225</v>
          </cell>
          <cell r="G41">
            <v>0</v>
          </cell>
          <cell r="H41">
            <v>25560</v>
          </cell>
          <cell r="I41">
            <v>0</v>
          </cell>
          <cell r="J41">
            <v>0</v>
          </cell>
          <cell r="K41">
            <v>0</v>
          </cell>
          <cell r="L41">
            <v>131122.8</v>
          </cell>
          <cell r="M41">
            <v>25560</v>
          </cell>
          <cell r="N41">
            <v>26.905263157894737</v>
          </cell>
          <cell r="O41">
            <v>0</v>
          </cell>
          <cell r="P41">
            <v>3780</v>
          </cell>
          <cell r="S41">
            <v>19391.399999999998</v>
          </cell>
          <cell r="T41">
            <v>3780</v>
          </cell>
          <cell r="V41">
            <v>32700</v>
          </cell>
          <cell r="W41">
            <v>8700</v>
          </cell>
          <cell r="AE41">
            <v>41400</v>
          </cell>
          <cell r="AG41">
            <v>191914.19999999998</v>
          </cell>
          <cell r="AH41">
            <v>191914.19999999998</v>
          </cell>
        </row>
        <row r="42">
          <cell r="D42">
            <v>2259</v>
          </cell>
          <cell r="G42">
            <v>28500</v>
          </cell>
          <cell r="H42">
            <v>0</v>
          </cell>
          <cell r="I42">
            <v>0</v>
          </cell>
          <cell r="J42">
            <v>0</v>
          </cell>
          <cell r="K42">
            <v>0</v>
          </cell>
          <cell r="L42">
            <v>138225</v>
          </cell>
          <cell r="M42">
            <v>28500</v>
          </cell>
          <cell r="N42">
            <v>30</v>
          </cell>
          <cell r="O42">
            <v>0</v>
          </cell>
          <cell r="P42">
            <v>0</v>
          </cell>
          <cell r="S42">
            <v>0</v>
          </cell>
          <cell r="T42">
            <v>0</v>
          </cell>
          <cell r="V42">
            <v>0</v>
          </cell>
          <cell r="W42">
            <v>0</v>
          </cell>
          <cell r="AE42">
            <v>0</v>
          </cell>
          <cell r="AG42">
            <v>138225</v>
          </cell>
          <cell r="AH42">
            <v>138225</v>
          </cell>
        </row>
        <row r="43">
          <cell r="D43">
            <v>2267</v>
          </cell>
          <cell r="G43">
            <v>0</v>
          </cell>
          <cell r="H43">
            <v>25740</v>
          </cell>
          <cell r="I43">
            <v>0</v>
          </cell>
          <cell r="J43">
            <v>0</v>
          </cell>
          <cell r="K43">
            <v>0</v>
          </cell>
          <cell r="L43">
            <v>132046.2</v>
          </cell>
          <cell r="M43">
            <v>25740</v>
          </cell>
          <cell r="N43">
            <v>27.094736842105263</v>
          </cell>
          <cell r="O43">
            <v>0</v>
          </cell>
          <cell r="P43">
            <v>0</v>
          </cell>
          <cell r="S43">
            <v>0</v>
          </cell>
          <cell r="T43">
            <v>0</v>
          </cell>
          <cell r="V43">
            <v>18700</v>
          </cell>
          <cell r="W43">
            <v>5800</v>
          </cell>
          <cell r="AE43">
            <v>24500</v>
          </cell>
          <cell r="AG43">
            <v>156546.2</v>
          </cell>
          <cell r="AH43">
            <v>156546.2</v>
          </cell>
        </row>
        <row r="44">
          <cell r="D44">
            <v>2289</v>
          </cell>
          <cell r="G44">
            <v>26010</v>
          </cell>
          <cell r="H44">
            <v>0</v>
          </cell>
          <cell r="I44">
            <v>0</v>
          </cell>
          <cell r="J44">
            <v>0</v>
          </cell>
          <cell r="K44">
            <v>0</v>
          </cell>
          <cell r="L44">
            <v>126148.49999999999</v>
          </cell>
          <cell r="M44">
            <v>26010</v>
          </cell>
          <cell r="N44">
            <v>27.378947368421052</v>
          </cell>
          <cell r="O44">
            <v>120</v>
          </cell>
          <cell r="P44">
            <v>0</v>
          </cell>
          <cell r="S44">
            <v>582</v>
          </cell>
          <cell r="T44">
            <v>120</v>
          </cell>
          <cell r="V44">
            <v>20300</v>
          </cell>
          <cell r="W44">
            <v>5700</v>
          </cell>
          <cell r="AE44">
            <v>26000</v>
          </cell>
          <cell r="AG44">
            <v>152730.5</v>
          </cell>
          <cell r="AH44">
            <v>152730.5</v>
          </cell>
        </row>
        <row r="45">
          <cell r="D45">
            <v>2304</v>
          </cell>
          <cell r="G45">
            <v>0</v>
          </cell>
          <cell r="H45">
            <v>45480</v>
          </cell>
          <cell r="I45">
            <v>0</v>
          </cell>
          <cell r="J45">
            <v>0</v>
          </cell>
          <cell r="K45">
            <v>0</v>
          </cell>
          <cell r="L45">
            <v>233312.4</v>
          </cell>
          <cell r="M45">
            <v>45480</v>
          </cell>
          <cell r="N45">
            <v>47.873684210526314</v>
          </cell>
          <cell r="O45">
            <v>0</v>
          </cell>
          <cell r="P45">
            <v>140</v>
          </cell>
          <cell r="S45">
            <v>718.1999999999999</v>
          </cell>
          <cell r="T45">
            <v>140</v>
          </cell>
          <cell r="V45">
            <v>4000</v>
          </cell>
          <cell r="W45">
            <v>0</v>
          </cell>
          <cell r="AE45">
            <v>4000</v>
          </cell>
          <cell r="AG45">
            <v>238030.6</v>
          </cell>
          <cell r="AH45">
            <v>238030.6</v>
          </cell>
        </row>
        <row r="46">
          <cell r="D46">
            <v>2307</v>
          </cell>
          <cell r="G46">
            <v>0</v>
          </cell>
          <cell r="H46">
            <v>24510</v>
          </cell>
          <cell r="I46">
            <v>0</v>
          </cell>
          <cell r="J46">
            <v>0</v>
          </cell>
          <cell r="K46">
            <v>0</v>
          </cell>
          <cell r="L46">
            <v>125736.3</v>
          </cell>
          <cell r="M46">
            <v>24510</v>
          </cell>
          <cell r="N46">
            <v>25.8</v>
          </cell>
          <cell r="O46">
            <v>0</v>
          </cell>
          <cell r="P46">
            <v>0</v>
          </cell>
          <cell r="S46">
            <v>0</v>
          </cell>
          <cell r="T46">
            <v>0</v>
          </cell>
          <cell r="V46">
            <v>0</v>
          </cell>
          <cell r="W46">
            <v>0</v>
          </cell>
          <cell r="AE46">
            <v>0</v>
          </cell>
          <cell r="AG46">
            <v>125736.3</v>
          </cell>
          <cell r="AH46">
            <v>125736.3</v>
          </cell>
        </row>
        <row r="47">
          <cell r="D47">
            <v>2342</v>
          </cell>
          <cell r="G47">
            <v>0</v>
          </cell>
          <cell r="H47">
            <v>22170</v>
          </cell>
          <cell r="I47">
            <v>0</v>
          </cell>
          <cell r="J47">
            <v>0</v>
          </cell>
          <cell r="K47">
            <v>0</v>
          </cell>
          <cell r="L47">
            <v>113732.09999999999</v>
          </cell>
          <cell r="M47">
            <v>22170</v>
          </cell>
          <cell r="N47">
            <v>23.33684210526316</v>
          </cell>
          <cell r="O47">
            <v>0</v>
          </cell>
          <cell r="P47">
            <v>5840</v>
          </cell>
          <cell r="S47">
            <v>29959.2</v>
          </cell>
          <cell r="T47">
            <v>5840</v>
          </cell>
          <cell r="V47">
            <v>0</v>
          </cell>
          <cell r="W47">
            <v>0</v>
          </cell>
          <cell r="AE47">
            <v>0</v>
          </cell>
          <cell r="AG47">
            <v>143691.3</v>
          </cell>
          <cell r="AH47">
            <v>143691.3</v>
          </cell>
        </row>
        <row r="48">
          <cell r="D48">
            <v>2347</v>
          </cell>
          <cell r="G48">
            <v>0</v>
          </cell>
          <cell r="H48">
            <v>41280</v>
          </cell>
          <cell r="I48">
            <v>0</v>
          </cell>
          <cell r="J48">
            <v>0</v>
          </cell>
          <cell r="K48">
            <v>0</v>
          </cell>
          <cell r="L48">
            <v>211766.4</v>
          </cell>
          <cell r="M48">
            <v>41280</v>
          </cell>
          <cell r="N48">
            <v>43.45263157894737</v>
          </cell>
          <cell r="O48">
            <v>0</v>
          </cell>
          <cell r="P48">
            <v>10440</v>
          </cell>
          <cell r="S48">
            <v>53557.2</v>
          </cell>
          <cell r="T48">
            <v>10440</v>
          </cell>
          <cell r="V48">
            <v>16900</v>
          </cell>
          <cell r="W48">
            <v>7000</v>
          </cell>
          <cell r="AE48">
            <v>23900</v>
          </cell>
          <cell r="AG48">
            <v>289223.6</v>
          </cell>
          <cell r="AH48">
            <v>289223.6</v>
          </cell>
        </row>
        <row r="49">
          <cell r="D49">
            <v>2349</v>
          </cell>
          <cell r="G49">
            <v>0</v>
          </cell>
          <cell r="H49">
            <v>23880</v>
          </cell>
          <cell r="I49">
            <v>0</v>
          </cell>
          <cell r="J49">
            <v>0</v>
          </cell>
          <cell r="K49">
            <v>0</v>
          </cell>
          <cell r="L49">
            <v>122504.4</v>
          </cell>
          <cell r="M49">
            <v>23880</v>
          </cell>
          <cell r="N49">
            <v>25.13684210526316</v>
          </cell>
          <cell r="O49">
            <v>0</v>
          </cell>
          <cell r="P49">
            <v>4320</v>
          </cell>
          <cell r="S49">
            <v>22161.6</v>
          </cell>
          <cell r="T49">
            <v>4320</v>
          </cell>
          <cell r="V49">
            <v>27600</v>
          </cell>
          <cell r="W49">
            <v>5700</v>
          </cell>
          <cell r="AE49">
            <v>33300</v>
          </cell>
          <cell r="AG49">
            <v>177966</v>
          </cell>
          <cell r="AH49">
            <v>177966</v>
          </cell>
        </row>
        <row r="50">
          <cell r="D50">
            <v>2374</v>
          </cell>
          <cell r="G50">
            <v>0</v>
          </cell>
          <cell r="H50">
            <v>22140</v>
          </cell>
          <cell r="I50">
            <v>0</v>
          </cell>
          <cell r="J50">
            <v>0</v>
          </cell>
          <cell r="K50">
            <v>0</v>
          </cell>
          <cell r="L50">
            <v>113578.2</v>
          </cell>
          <cell r="M50">
            <v>22140</v>
          </cell>
          <cell r="N50">
            <v>23.305263157894736</v>
          </cell>
          <cell r="O50">
            <v>0</v>
          </cell>
          <cell r="P50">
            <v>0</v>
          </cell>
          <cell r="S50">
            <v>0</v>
          </cell>
          <cell r="T50">
            <v>0</v>
          </cell>
          <cell r="V50">
            <v>20800</v>
          </cell>
          <cell r="W50">
            <v>5500</v>
          </cell>
          <cell r="AE50">
            <v>26300</v>
          </cell>
          <cell r="AG50">
            <v>139878.2</v>
          </cell>
          <cell r="AH50">
            <v>139878.2</v>
          </cell>
        </row>
        <row r="51">
          <cell r="D51">
            <v>2381</v>
          </cell>
          <cell r="G51">
            <v>20970</v>
          </cell>
          <cell r="H51">
            <v>0</v>
          </cell>
          <cell r="I51">
            <v>0</v>
          </cell>
          <cell r="J51">
            <v>0</v>
          </cell>
          <cell r="K51">
            <v>0</v>
          </cell>
          <cell r="L51">
            <v>101704.49999999999</v>
          </cell>
          <cell r="M51">
            <v>20970</v>
          </cell>
          <cell r="N51">
            <v>22.073684210526316</v>
          </cell>
          <cell r="O51">
            <v>0</v>
          </cell>
          <cell r="P51">
            <v>0</v>
          </cell>
          <cell r="S51">
            <v>0</v>
          </cell>
          <cell r="T51">
            <v>0</v>
          </cell>
          <cell r="V51">
            <v>0</v>
          </cell>
          <cell r="W51">
            <v>0</v>
          </cell>
          <cell r="AE51">
            <v>0</v>
          </cell>
          <cell r="AG51">
            <v>101704.49999999999</v>
          </cell>
          <cell r="AH51">
            <v>101704.49999999999</v>
          </cell>
        </row>
        <row r="52">
          <cell r="D52">
            <v>2390</v>
          </cell>
          <cell r="G52">
            <v>0</v>
          </cell>
          <cell r="H52">
            <v>20730</v>
          </cell>
          <cell r="I52">
            <v>0</v>
          </cell>
          <cell r="J52">
            <v>0</v>
          </cell>
          <cell r="K52">
            <v>0</v>
          </cell>
          <cell r="L52">
            <v>106344.9</v>
          </cell>
          <cell r="M52">
            <v>20730</v>
          </cell>
          <cell r="N52">
            <v>21.821052631578947</v>
          </cell>
          <cell r="O52">
            <v>0</v>
          </cell>
          <cell r="P52">
            <v>0</v>
          </cell>
          <cell r="S52">
            <v>0</v>
          </cell>
          <cell r="T52">
            <v>0</v>
          </cell>
          <cell r="V52">
            <v>0</v>
          </cell>
          <cell r="W52">
            <v>0</v>
          </cell>
          <cell r="AE52">
            <v>0</v>
          </cell>
          <cell r="AG52">
            <v>106344.9</v>
          </cell>
          <cell r="AH52">
            <v>106344.9</v>
          </cell>
        </row>
        <row r="53">
          <cell r="D53">
            <v>2403</v>
          </cell>
          <cell r="G53">
            <v>0</v>
          </cell>
          <cell r="H53">
            <v>23940</v>
          </cell>
          <cell r="I53">
            <v>0</v>
          </cell>
          <cell r="J53">
            <v>0</v>
          </cell>
          <cell r="K53">
            <v>0</v>
          </cell>
          <cell r="L53">
            <v>122812.2</v>
          </cell>
          <cell r="M53">
            <v>23940</v>
          </cell>
          <cell r="N53">
            <v>25.2</v>
          </cell>
          <cell r="O53">
            <v>0</v>
          </cell>
          <cell r="P53">
            <v>0</v>
          </cell>
          <cell r="S53">
            <v>0</v>
          </cell>
          <cell r="T53">
            <v>0</v>
          </cell>
          <cell r="V53">
            <v>4700</v>
          </cell>
          <cell r="W53">
            <v>0</v>
          </cell>
          <cell r="AE53">
            <v>4700</v>
          </cell>
          <cell r="AG53">
            <v>127512.2</v>
          </cell>
          <cell r="AH53">
            <v>127512.2</v>
          </cell>
        </row>
        <row r="54">
          <cell r="D54">
            <v>2491</v>
          </cell>
          <cell r="G54">
            <v>0</v>
          </cell>
          <cell r="H54">
            <v>19680</v>
          </cell>
          <cell r="I54">
            <v>0</v>
          </cell>
          <cell r="J54">
            <v>0</v>
          </cell>
          <cell r="K54">
            <v>0</v>
          </cell>
          <cell r="L54">
            <v>100958.4</v>
          </cell>
          <cell r="M54">
            <v>19680</v>
          </cell>
          <cell r="N54">
            <v>20.71578947368421</v>
          </cell>
          <cell r="O54">
            <v>0</v>
          </cell>
          <cell r="P54">
            <v>6240</v>
          </cell>
          <cell r="S54">
            <v>32011.2</v>
          </cell>
          <cell r="T54">
            <v>6240</v>
          </cell>
          <cell r="V54">
            <v>12700</v>
          </cell>
          <cell r="W54">
            <v>0</v>
          </cell>
          <cell r="AE54">
            <v>12700</v>
          </cell>
          <cell r="AG54">
            <v>145669.6</v>
          </cell>
          <cell r="AH54">
            <v>145669.6</v>
          </cell>
        </row>
        <row r="55">
          <cell r="D55">
            <v>2493</v>
          </cell>
          <cell r="G55">
            <v>0</v>
          </cell>
          <cell r="H55">
            <v>27870</v>
          </cell>
          <cell r="I55">
            <v>0</v>
          </cell>
          <cell r="J55">
            <v>0</v>
          </cell>
          <cell r="K55">
            <v>0</v>
          </cell>
          <cell r="L55">
            <v>142973.1</v>
          </cell>
          <cell r="M55">
            <v>27870</v>
          </cell>
          <cell r="N55">
            <v>29.33684210526316</v>
          </cell>
          <cell r="O55">
            <v>0</v>
          </cell>
          <cell r="P55">
            <v>0</v>
          </cell>
          <cell r="S55">
            <v>0</v>
          </cell>
          <cell r="T55">
            <v>0</v>
          </cell>
          <cell r="V55">
            <v>0</v>
          </cell>
          <cell r="W55">
            <v>0</v>
          </cell>
          <cell r="AE55">
            <v>0</v>
          </cell>
          <cell r="AG55">
            <v>142973.1</v>
          </cell>
          <cell r="AH55">
            <v>142973.1</v>
          </cell>
        </row>
        <row r="56">
          <cell r="D56">
            <v>2529</v>
          </cell>
          <cell r="G56">
            <v>0</v>
          </cell>
          <cell r="H56">
            <v>44550</v>
          </cell>
          <cell r="I56">
            <v>0</v>
          </cell>
          <cell r="J56">
            <v>0</v>
          </cell>
          <cell r="K56">
            <v>0</v>
          </cell>
          <cell r="L56">
            <v>228541.5</v>
          </cell>
          <cell r="M56">
            <v>44550</v>
          </cell>
          <cell r="N56">
            <v>46.89473684210526</v>
          </cell>
          <cell r="O56">
            <v>0</v>
          </cell>
          <cell r="P56">
            <v>7650</v>
          </cell>
          <cell r="S56">
            <v>39244.5</v>
          </cell>
          <cell r="T56">
            <v>7650</v>
          </cell>
          <cell r="V56">
            <v>0</v>
          </cell>
          <cell r="W56">
            <v>0</v>
          </cell>
          <cell r="AE56">
            <v>0</v>
          </cell>
          <cell r="AG56">
            <v>267786</v>
          </cell>
          <cell r="AH56">
            <v>267786</v>
          </cell>
        </row>
        <row r="57">
          <cell r="D57">
            <v>2535</v>
          </cell>
          <cell r="G57">
            <v>0</v>
          </cell>
          <cell r="H57">
            <v>0</v>
          </cell>
          <cell r="I57">
            <v>0</v>
          </cell>
          <cell r="J57">
            <v>0</v>
          </cell>
          <cell r="K57">
            <v>0</v>
          </cell>
          <cell r="L57">
            <v>0</v>
          </cell>
          <cell r="M57">
            <v>0</v>
          </cell>
          <cell r="N57">
            <v>0</v>
          </cell>
          <cell r="O57">
            <v>0</v>
          </cell>
          <cell r="P57">
            <v>0</v>
          </cell>
          <cell r="S57">
            <v>0</v>
          </cell>
          <cell r="T57">
            <v>0</v>
          </cell>
          <cell r="V57">
            <v>0</v>
          </cell>
          <cell r="W57">
            <v>0</v>
          </cell>
          <cell r="AE57">
            <v>0</v>
          </cell>
          <cell r="AG57">
            <v>0</v>
          </cell>
          <cell r="AH57">
            <v>0</v>
          </cell>
        </row>
        <row r="58">
          <cell r="D58">
            <v>2536</v>
          </cell>
          <cell r="G58">
            <v>0</v>
          </cell>
          <cell r="H58">
            <v>55110</v>
          </cell>
          <cell r="I58">
            <v>0</v>
          </cell>
          <cell r="J58">
            <v>0</v>
          </cell>
          <cell r="K58">
            <v>0</v>
          </cell>
          <cell r="L58">
            <v>282714.3</v>
          </cell>
          <cell r="M58">
            <v>55110</v>
          </cell>
          <cell r="N58">
            <v>58.01052631578948</v>
          </cell>
          <cell r="O58">
            <v>0</v>
          </cell>
          <cell r="P58">
            <v>0</v>
          </cell>
          <cell r="S58">
            <v>0</v>
          </cell>
          <cell r="T58">
            <v>0</v>
          </cell>
          <cell r="V58">
            <v>3700</v>
          </cell>
          <cell r="W58">
            <v>0</v>
          </cell>
          <cell r="AE58">
            <v>3700</v>
          </cell>
          <cell r="AG58">
            <v>286414.3</v>
          </cell>
          <cell r="AH58">
            <v>286414.3</v>
          </cell>
        </row>
        <row r="59">
          <cell r="D59">
            <v>2570</v>
          </cell>
          <cell r="G59">
            <v>0</v>
          </cell>
          <cell r="H59">
            <v>0</v>
          </cell>
          <cell r="I59">
            <v>0</v>
          </cell>
          <cell r="J59">
            <v>0</v>
          </cell>
          <cell r="K59">
            <v>0</v>
          </cell>
          <cell r="L59">
            <v>0</v>
          </cell>
          <cell r="M59">
            <v>0</v>
          </cell>
          <cell r="N59">
            <v>0</v>
          </cell>
          <cell r="O59">
            <v>0</v>
          </cell>
          <cell r="P59">
            <v>0</v>
          </cell>
          <cell r="S59">
            <v>0</v>
          </cell>
          <cell r="T59">
            <v>0</v>
          </cell>
          <cell r="V59">
            <v>0</v>
          </cell>
          <cell r="W59">
            <v>0</v>
          </cell>
          <cell r="AE59">
            <v>0</v>
          </cell>
          <cell r="AG59">
            <v>0</v>
          </cell>
          <cell r="AH59">
            <v>0</v>
          </cell>
        </row>
        <row r="60">
          <cell r="D60">
            <v>2571</v>
          </cell>
          <cell r="G60">
            <v>0</v>
          </cell>
          <cell r="H60">
            <v>26400</v>
          </cell>
          <cell r="I60">
            <v>0</v>
          </cell>
          <cell r="J60">
            <v>0</v>
          </cell>
          <cell r="K60">
            <v>0</v>
          </cell>
          <cell r="L60">
            <v>135432</v>
          </cell>
          <cell r="M60">
            <v>26400</v>
          </cell>
          <cell r="N60">
            <v>27.789473684210527</v>
          </cell>
          <cell r="O60">
            <v>0</v>
          </cell>
          <cell r="P60">
            <v>0</v>
          </cell>
          <cell r="S60">
            <v>0</v>
          </cell>
          <cell r="T60">
            <v>0</v>
          </cell>
          <cell r="V60">
            <v>0</v>
          </cell>
          <cell r="W60">
            <v>0</v>
          </cell>
          <cell r="AE60">
            <v>0</v>
          </cell>
          <cell r="AG60">
            <v>135432</v>
          </cell>
          <cell r="AH60">
            <v>135432</v>
          </cell>
        </row>
        <row r="61">
          <cell r="D61">
            <v>2605</v>
          </cell>
          <cell r="G61">
            <v>0</v>
          </cell>
          <cell r="H61">
            <v>0</v>
          </cell>
          <cell r="I61">
            <v>0</v>
          </cell>
          <cell r="J61">
            <v>0</v>
          </cell>
          <cell r="K61">
            <v>0</v>
          </cell>
          <cell r="L61">
            <v>0</v>
          </cell>
          <cell r="M61">
            <v>0</v>
          </cell>
          <cell r="N61">
            <v>0</v>
          </cell>
          <cell r="O61">
            <v>0</v>
          </cell>
          <cell r="P61">
            <v>0</v>
          </cell>
          <cell r="S61">
            <v>0</v>
          </cell>
          <cell r="T61">
            <v>0</v>
          </cell>
          <cell r="V61">
            <v>0</v>
          </cell>
          <cell r="W61">
            <v>0</v>
          </cell>
          <cell r="AE61">
            <v>0</v>
          </cell>
          <cell r="AG61">
            <v>0</v>
          </cell>
          <cell r="AH61">
            <v>0</v>
          </cell>
        </row>
        <row r="62">
          <cell r="D62">
            <v>2606</v>
          </cell>
          <cell r="G62">
            <v>0</v>
          </cell>
          <cell r="H62">
            <v>28500</v>
          </cell>
          <cell r="I62">
            <v>0</v>
          </cell>
          <cell r="J62">
            <v>0</v>
          </cell>
          <cell r="K62">
            <v>0</v>
          </cell>
          <cell r="L62">
            <v>146205</v>
          </cell>
          <cell r="M62">
            <v>28500</v>
          </cell>
          <cell r="N62">
            <v>30</v>
          </cell>
          <cell r="O62">
            <v>0</v>
          </cell>
          <cell r="P62">
            <v>0</v>
          </cell>
          <cell r="S62">
            <v>0</v>
          </cell>
          <cell r="T62">
            <v>0</v>
          </cell>
          <cell r="V62">
            <v>0</v>
          </cell>
          <cell r="W62">
            <v>0</v>
          </cell>
          <cell r="AE62">
            <v>0</v>
          </cell>
          <cell r="AG62">
            <v>146205</v>
          </cell>
          <cell r="AH62">
            <v>146205</v>
          </cell>
        </row>
        <row r="63">
          <cell r="D63">
            <v>2782</v>
          </cell>
          <cell r="G63">
            <v>0</v>
          </cell>
          <cell r="H63">
            <v>23940</v>
          </cell>
          <cell r="I63">
            <v>0</v>
          </cell>
          <cell r="J63">
            <v>0</v>
          </cell>
          <cell r="K63">
            <v>0</v>
          </cell>
          <cell r="L63">
            <v>122812.2</v>
          </cell>
          <cell r="M63">
            <v>23940</v>
          </cell>
          <cell r="N63">
            <v>25.2</v>
          </cell>
          <cell r="O63">
            <v>0</v>
          </cell>
          <cell r="P63">
            <v>140</v>
          </cell>
          <cell r="S63">
            <v>718.1999999999999</v>
          </cell>
          <cell r="T63">
            <v>140</v>
          </cell>
          <cell r="V63">
            <v>0</v>
          </cell>
          <cell r="W63">
            <v>0</v>
          </cell>
          <cell r="AE63">
            <v>0</v>
          </cell>
          <cell r="AG63">
            <v>123530.4</v>
          </cell>
          <cell r="AH63">
            <v>123530.4</v>
          </cell>
        </row>
        <row r="64">
          <cell r="D64">
            <v>2811</v>
          </cell>
          <cell r="G64">
            <v>0</v>
          </cell>
          <cell r="H64">
            <v>48180</v>
          </cell>
          <cell r="I64">
            <v>0</v>
          </cell>
          <cell r="J64">
            <v>0</v>
          </cell>
          <cell r="K64">
            <v>0</v>
          </cell>
          <cell r="L64">
            <v>247163.4</v>
          </cell>
          <cell r="M64">
            <v>48180</v>
          </cell>
          <cell r="N64">
            <v>50.71578947368421</v>
          </cell>
          <cell r="O64">
            <v>0</v>
          </cell>
          <cell r="P64">
            <v>140</v>
          </cell>
          <cell r="S64">
            <v>718.1999999999999</v>
          </cell>
          <cell r="T64">
            <v>140</v>
          </cell>
          <cell r="V64">
            <v>0</v>
          </cell>
          <cell r="W64">
            <v>0</v>
          </cell>
          <cell r="AE64">
            <v>0</v>
          </cell>
          <cell r="AG64">
            <v>247881.6</v>
          </cell>
          <cell r="AH64">
            <v>247881.6</v>
          </cell>
        </row>
        <row r="65">
          <cell r="D65">
            <v>2815</v>
          </cell>
          <cell r="G65">
            <v>0</v>
          </cell>
          <cell r="H65">
            <v>33870</v>
          </cell>
          <cell r="I65">
            <v>0</v>
          </cell>
          <cell r="J65">
            <v>0</v>
          </cell>
          <cell r="K65">
            <v>0</v>
          </cell>
          <cell r="L65">
            <v>173753.1</v>
          </cell>
          <cell r="M65">
            <v>33870</v>
          </cell>
          <cell r="N65">
            <v>35.65263157894737</v>
          </cell>
          <cell r="O65">
            <v>0</v>
          </cell>
          <cell r="P65">
            <v>18240</v>
          </cell>
          <cell r="S65">
            <v>93571.2</v>
          </cell>
          <cell r="T65">
            <v>18240</v>
          </cell>
          <cell r="V65">
            <v>7000</v>
          </cell>
          <cell r="W65">
            <v>0</v>
          </cell>
          <cell r="AE65">
            <v>7000</v>
          </cell>
          <cell r="AG65">
            <v>274324.3</v>
          </cell>
          <cell r="AH65">
            <v>274324.3</v>
          </cell>
        </row>
        <row r="66">
          <cell r="D66">
            <v>2818</v>
          </cell>
          <cell r="G66">
            <v>0</v>
          </cell>
          <cell r="H66">
            <v>0</v>
          </cell>
          <cell r="I66">
            <v>0</v>
          </cell>
          <cell r="J66">
            <v>0</v>
          </cell>
          <cell r="K66">
            <v>0</v>
          </cell>
          <cell r="L66">
            <v>0</v>
          </cell>
          <cell r="M66">
            <v>0</v>
          </cell>
          <cell r="N66">
            <v>0</v>
          </cell>
          <cell r="O66">
            <v>0</v>
          </cell>
          <cell r="P66">
            <v>0</v>
          </cell>
          <cell r="S66">
            <v>0</v>
          </cell>
          <cell r="T66">
            <v>0</v>
          </cell>
          <cell r="V66">
            <v>0</v>
          </cell>
          <cell r="W66">
            <v>0</v>
          </cell>
          <cell r="AE66">
            <v>0</v>
          </cell>
          <cell r="AG66">
            <v>0</v>
          </cell>
          <cell r="AH66">
            <v>0</v>
          </cell>
        </row>
        <row r="67">
          <cell r="D67">
            <v>2869</v>
          </cell>
          <cell r="G67">
            <v>0</v>
          </cell>
          <cell r="H67">
            <v>43650</v>
          </cell>
          <cell r="I67">
            <v>0</v>
          </cell>
          <cell r="J67">
            <v>0</v>
          </cell>
          <cell r="K67">
            <v>0</v>
          </cell>
          <cell r="L67">
            <v>223924.5</v>
          </cell>
          <cell r="M67">
            <v>43650</v>
          </cell>
          <cell r="N67">
            <v>45.94736842105263</v>
          </cell>
          <cell r="O67">
            <v>0</v>
          </cell>
          <cell r="P67">
            <v>0</v>
          </cell>
          <cell r="S67">
            <v>0</v>
          </cell>
          <cell r="T67">
            <v>0</v>
          </cell>
          <cell r="V67">
            <v>0</v>
          </cell>
          <cell r="W67">
            <v>0</v>
          </cell>
          <cell r="AE67">
            <v>0</v>
          </cell>
          <cell r="AG67">
            <v>223924.5</v>
          </cell>
          <cell r="AH67">
            <v>223924.5</v>
          </cell>
        </row>
        <row r="68">
          <cell r="D68">
            <v>2870</v>
          </cell>
          <cell r="G68">
            <v>0</v>
          </cell>
          <cell r="H68">
            <v>0</v>
          </cell>
          <cell r="I68">
            <v>0</v>
          </cell>
          <cell r="J68">
            <v>0</v>
          </cell>
          <cell r="K68">
            <v>0</v>
          </cell>
          <cell r="L68">
            <v>0</v>
          </cell>
          <cell r="M68">
            <v>0</v>
          </cell>
          <cell r="N68">
            <v>0</v>
          </cell>
          <cell r="O68">
            <v>0</v>
          </cell>
          <cell r="P68">
            <v>0</v>
          </cell>
          <cell r="S68">
            <v>0</v>
          </cell>
          <cell r="T68">
            <v>0</v>
          </cell>
          <cell r="V68">
            <v>0</v>
          </cell>
          <cell r="W68">
            <v>0</v>
          </cell>
          <cell r="AE68">
            <v>0</v>
          </cell>
          <cell r="AG68">
            <v>0</v>
          </cell>
          <cell r="AH68">
            <v>0</v>
          </cell>
        </row>
        <row r="69">
          <cell r="D69">
            <v>2871</v>
          </cell>
          <cell r="G69">
            <v>0</v>
          </cell>
          <cell r="H69">
            <v>27330</v>
          </cell>
          <cell r="I69">
            <v>0</v>
          </cell>
          <cell r="J69">
            <v>0</v>
          </cell>
          <cell r="K69">
            <v>0</v>
          </cell>
          <cell r="L69">
            <v>140202.9</v>
          </cell>
          <cell r="M69">
            <v>27330</v>
          </cell>
          <cell r="N69">
            <v>28.768421052631577</v>
          </cell>
          <cell r="O69">
            <v>0</v>
          </cell>
          <cell r="P69">
            <v>0</v>
          </cell>
          <cell r="S69">
            <v>0</v>
          </cell>
          <cell r="T69">
            <v>0</v>
          </cell>
          <cell r="V69">
            <v>0</v>
          </cell>
          <cell r="W69">
            <v>0</v>
          </cell>
          <cell r="AE69">
            <v>0</v>
          </cell>
          <cell r="AG69">
            <v>140202.9</v>
          </cell>
          <cell r="AH69">
            <v>140202.9</v>
          </cell>
        </row>
        <row r="70">
          <cell r="D70">
            <v>2878</v>
          </cell>
          <cell r="G70">
            <v>27030</v>
          </cell>
          <cell r="H70">
            <v>0</v>
          </cell>
          <cell r="I70">
            <v>0</v>
          </cell>
          <cell r="J70">
            <v>0</v>
          </cell>
          <cell r="K70">
            <v>0</v>
          </cell>
          <cell r="L70">
            <v>131095.5</v>
          </cell>
          <cell r="M70">
            <v>27030</v>
          </cell>
          <cell r="N70">
            <v>28.45263157894737</v>
          </cell>
          <cell r="O70">
            <v>0</v>
          </cell>
          <cell r="P70">
            <v>0</v>
          </cell>
          <cell r="S70">
            <v>0</v>
          </cell>
          <cell r="T70">
            <v>0</v>
          </cell>
          <cell r="V70">
            <v>0</v>
          </cell>
          <cell r="W70">
            <v>0</v>
          </cell>
          <cell r="AE70">
            <v>0</v>
          </cell>
          <cell r="AG70">
            <v>131095.5</v>
          </cell>
          <cell r="AH70">
            <v>131095.5</v>
          </cell>
        </row>
        <row r="71">
          <cell r="D71">
            <v>2887</v>
          </cell>
          <cell r="G71">
            <v>0</v>
          </cell>
          <cell r="H71">
            <v>22800</v>
          </cell>
          <cell r="I71">
            <v>0</v>
          </cell>
          <cell r="J71">
            <v>0</v>
          </cell>
          <cell r="K71">
            <v>0</v>
          </cell>
          <cell r="L71">
            <v>116964</v>
          </cell>
          <cell r="M71">
            <v>22800</v>
          </cell>
          <cell r="N71">
            <v>24</v>
          </cell>
          <cell r="O71">
            <v>0</v>
          </cell>
          <cell r="P71">
            <v>0</v>
          </cell>
          <cell r="S71">
            <v>0</v>
          </cell>
          <cell r="T71">
            <v>0</v>
          </cell>
          <cell r="V71">
            <v>0</v>
          </cell>
          <cell r="W71">
            <v>0</v>
          </cell>
          <cell r="AE71">
            <v>0</v>
          </cell>
          <cell r="AG71">
            <v>116964</v>
          </cell>
          <cell r="AH71">
            <v>116964</v>
          </cell>
        </row>
        <row r="72">
          <cell r="D72">
            <v>2911</v>
          </cell>
          <cell r="G72">
            <v>0</v>
          </cell>
          <cell r="H72">
            <v>28500</v>
          </cell>
          <cell r="I72">
            <v>0</v>
          </cell>
          <cell r="J72">
            <v>0</v>
          </cell>
          <cell r="K72">
            <v>0</v>
          </cell>
          <cell r="L72">
            <v>146205</v>
          </cell>
          <cell r="M72">
            <v>28500</v>
          </cell>
          <cell r="N72">
            <v>30</v>
          </cell>
          <cell r="O72">
            <v>0</v>
          </cell>
          <cell r="P72">
            <v>0</v>
          </cell>
          <cell r="S72">
            <v>0</v>
          </cell>
          <cell r="T72">
            <v>0</v>
          </cell>
          <cell r="V72">
            <v>0</v>
          </cell>
          <cell r="W72">
            <v>0</v>
          </cell>
          <cell r="AE72">
            <v>0</v>
          </cell>
          <cell r="AG72">
            <v>146205</v>
          </cell>
          <cell r="AH72">
            <v>146205</v>
          </cell>
        </row>
        <row r="73">
          <cell r="D73">
            <v>3301</v>
          </cell>
          <cell r="G73">
            <v>0</v>
          </cell>
          <cell r="H73">
            <v>0</v>
          </cell>
          <cell r="I73">
            <v>0</v>
          </cell>
          <cell r="J73">
            <v>0</v>
          </cell>
          <cell r="K73">
            <v>0</v>
          </cell>
          <cell r="L73">
            <v>0</v>
          </cell>
          <cell r="M73">
            <v>0</v>
          </cell>
          <cell r="N73">
            <v>0</v>
          </cell>
          <cell r="O73">
            <v>0</v>
          </cell>
          <cell r="P73">
            <v>0</v>
          </cell>
          <cell r="S73">
            <v>0</v>
          </cell>
          <cell r="T73">
            <v>0</v>
          </cell>
          <cell r="V73">
            <v>0</v>
          </cell>
          <cell r="W73">
            <v>0</v>
          </cell>
          <cell r="AE73">
            <v>0</v>
          </cell>
          <cell r="AG73">
            <v>0</v>
          </cell>
          <cell r="AH73">
            <v>0</v>
          </cell>
        </row>
        <row r="74">
          <cell r="D74">
            <v>3315</v>
          </cell>
          <cell r="G74">
            <v>0</v>
          </cell>
          <cell r="H74">
            <v>0</v>
          </cell>
          <cell r="I74">
            <v>0</v>
          </cell>
          <cell r="J74">
            <v>0</v>
          </cell>
          <cell r="K74">
            <v>0</v>
          </cell>
          <cell r="L74">
            <v>0</v>
          </cell>
          <cell r="M74">
            <v>0</v>
          </cell>
          <cell r="N74">
            <v>0</v>
          </cell>
          <cell r="O74">
            <v>0</v>
          </cell>
          <cell r="P74">
            <v>0</v>
          </cell>
          <cell r="S74">
            <v>0</v>
          </cell>
          <cell r="T74">
            <v>0</v>
          </cell>
          <cell r="V74">
            <v>0</v>
          </cell>
          <cell r="W74">
            <v>0</v>
          </cell>
          <cell r="AE74">
            <v>0</v>
          </cell>
          <cell r="AG74">
            <v>0</v>
          </cell>
          <cell r="AH74">
            <v>0</v>
          </cell>
        </row>
        <row r="75">
          <cell r="D75">
            <v>3325</v>
          </cell>
          <cell r="G75">
            <v>0</v>
          </cell>
          <cell r="H75">
            <v>26400</v>
          </cell>
          <cell r="I75">
            <v>0</v>
          </cell>
          <cell r="J75">
            <v>0</v>
          </cell>
          <cell r="K75">
            <v>0</v>
          </cell>
          <cell r="L75">
            <v>135432</v>
          </cell>
          <cell r="M75">
            <v>26400</v>
          </cell>
          <cell r="N75">
            <v>27.789473684210527</v>
          </cell>
          <cell r="O75">
            <v>0</v>
          </cell>
          <cell r="P75">
            <v>0</v>
          </cell>
          <cell r="S75">
            <v>0</v>
          </cell>
          <cell r="T75">
            <v>0</v>
          </cell>
          <cell r="V75">
            <v>6600</v>
          </cell>
          <cell r="W75">
            <v>0</v>
          </cell>
          <cell r="AE75">
            <v>6600</v>
          </cell>
          <cell r="AG75">
            <v>142032</v>
          </cell>
          <cell r="AH75">
            <v>142032</v>
          </cell>
        </row>
        <row r="76">
          <cell r="D76">
            <v>3344</v>
          </cell>
          <cell r="G76">
            <v>0</v>
          </cell>
          <cell r="H76">
            <v>22200</v>
          </cell>
          <cell r="I76">
            <v>0</v>
          </cell>
          <cell r="J76">
            <v>0</v>
          </cell>
          <cell r="K76">
            <v>0</v>
          </cell>
          <cell r="L76">
            <v>113886</v>
          </cell>
          <cell r="M76">
            <v>22200</v>
          </cell>
          <cell r="N76">
            <v>23.36842105263158</v>
          </cell>
          <cell r="O76">
            <v>0</v>
          </cell>
          <cell r="P76">
            <v>0</v>
          </cell>
          <cell r="S76">
            <v>0</v>
          </cell>
          <cell r="T76">
            <v>0</v>
          </cell>
          <cell r="V76">
            <v>8000</v>
          </cell>
          <cell r="W76">
            <v>0</v>
          </cell>
          <cell r="AE76">
            <v>8000</v>
          </cell>
          <cell r="AG76">
            <v>121886</v>
          </cell>
          <cell r="AH76">
            <v>121886</v>
          </cell>
        </row>
        <row r="77">
          <cell r="D77">
            <v>3360</v>
          </cell>
          <cell r="G77">
            <v>0</v>
          </cell>
          <cell r="H77">
            <v>0</v>
          </cell>
          <cell r="I77">
            <v>0</v>
          </cell>
          <cell r="J77">
            <v>0</v>
          </cell>
          <cell r="K77">
            <v>0</v>
          </cell>
          <cell r="L77">
            <v>0</v>
          </cell>
          <cell r="M77">
            <v>0</v>
          </cell>
          <cell r="N77">
            <v>0</v>
          </cell>
          <cell r="O77">
            <v>0</v>
          </cell>
          <cell r="P77">
            <v>0</v>
          </cell>
          <cell r="S77">
            <v>0</v>
          </cell>
          <cell r="T77">
            <v>0</v>
          </cell>
          <cell r="V77">
            <v>0</v>
          </cell>
          <cell r="W77">
            <v>0</v>
          </cell>
          <cell r="AE77">
            <v>0</v>
          </cell>
          <cell r="AG77">
            <v>0</v>
          </cell>
          <cell r="AH77">
            <v>0</v>
          </cell>
        </row>
        <row r="78">
          <cell r="D78">
            <v>3374</v>
          </cell>
          <cell r="G78">
            <v>0</v>
          </cell>
          <cell r="H78">
            <v>23100</v>
          </cell>
          <cell r="I78">
            <v>0</v>
          </cell>
          <cell r="J78">
            <v>0</v>
          </cell>
          <cell r="K78">
            <v>0</v>
          </cell>
          <cell r="L78">
            <v>118503</v>
          </cell>
          <cell r="M78">
            <v>23100</v>
          </cell>
          <cell r="N78">
            <v>24.31578947368421</v>
          </cell>
          <cell r="O78">
            <v>0</v>
          </cell>
          <cell r="P78">
            <v>0</v>
          </cell>
          <cell r="S78">
            <v>0</v>
          </cell>
          <cell r="T78">
            <v>0</v>
          </cell>
          <cell r="V78">
            <v>0</v>
          </cell>
          <cell r="W78">
            <v>0</v>
          </cell>
          <cell r="AE78">
            <v>0</v>
          </cell>
          <cell r="AG78">
            <v>118503</v>
          </cell>
          <cell r="AH78">
            <v>118503</v>
          </cell>
        </row>
        <row r="79">
          <cell r="D79">
            <v>3416</v>
          </cell>
          <cell r="G79">
            <v>0</v>
          </cell>
          <cell r="H79">
            <v>17325</v>
          </cell>
          <cell r="I79">
            <v>0</v>
          </cell>
          <cell r="J79">
            <v>0</v>
          </cell>
          <cell r="K79">
            <v>0</v>
          </cell>
          <cell r="L79">
            <v>88877.25</v>
          </cell>
          <cell r="M79">
            <v>17325</v>
          </cell>
          <cell r="N79">
            <v>18.236842105263158</v>
          </cell>
          <cell r="O79">
            <v>0</v>
          </cell>
          <cell r="P79">
            <v>0</v>
          </cell>
          <cell r="S79">
            <v>0</v>
          </cell>
          <cell r="T79">
            <v>0</v>
          </cell>
          <cell r="V79">
            <v>17100</v>
          </cell>
          <cell r="W79">
            <v>0</v>
          </cell>
          <cell r="AE79">
            <v>17100</v>
          </cell>
          <cell r="AG79">
            <v>105977.25</v>
          </cell>
          <cell r="AH79">
            <v>105977.25</v>
          </cell>
        </row>
        <row r="80">
          <cell r="D80">
            <v>3420</v>
          </cell>
          <cell r="G80">
            <v>0</v>
          </cell>
          <cell r="H80">
            <v>0</v>
          </cell>
          <cell r="I80">
            <v>0</v>
          </cell>
          <cell r="J80">
            <v>0</v>
          </cell>
          <cell r="K80">
            <v>0</v>
          </cell>
          <cell r="L80">
            <v>0</v>
          </cell>
          <cell r="M80">
            <v>0</v>
          </cell>
          <cell r="N80">
            <v>0</v>
          </cell>
          <cell r="O80">
            <v>0</v>
          </cell>
          <cell r="P80">
            <v>0</v>
          </cell>
          <cell r="S80">
            <v>0</v>
          </cell>
          <cell r="T80">
            <v>0</v>
          </cell>
          <cell r="V80">
            <v>0</v>
          </cell>
          <cell r="W80">
            <v>0</v>
          </cell>
          <cell r="AE80">
            <v>0</v>
          </cell>
          <cell r="AG80">
            <v>0</v>
          </cell>
          <cell r="AH80">
            <v>0</v>
          </cell>
        </row>
        <row r="81">
          <cell r="D81">
            <v>3454</v>
          </cell>
          <cell r="G81">
            <v>0</v>
          </cell>
          <cell r="H81">
            <v>23190</v>
          </cell>
          <cell r="I81">
            <v>0</v>
          </cell>
          <cell r="J81">
            <v>0</v>
          </cell>
          <cell r="K81">
            <v>0</v>
          </cell>
          <cell r="L81">
            <v>118964.7</v>
          </cell>
          <cell r="M81">
            <v>23190</v>
          </cell>
          <cell r="N81">
            <v>24.410526315789475</v>
          </cell>
          <cell r="O81">
            <v>0</v>
          </cell>
          <cell r="P81">
            <v>0</v>
          </cell>
          <cell r="S81">
            <v>0</v>
          </cell>
          <cell r="T81">
            <v>0</v>
          </cell>
          <cell r="V81">
            <v>3300</v>
          </cell>
          <cell r="W81">
            <v>0</v>
          </cell>
          <cell r="AE81">
            <v>3300</v>
          </cell>
          <cell r="AG81">
            <v>122264.7</v>
          </cell>
          <cell r="AH81">
            <v>122264.7</v>
          </cell>
        </row>
        <row r="82">
          <cell r="D82">
            <v>3472</v>
          </cell>
          <cell r="G82">
            <v>0</v>
          </cell>
          <cell r="H82">
            <v>0</v>
          </cell>
          <cell r="I82">
            <v>0</v>
          </cell>
          <cell r="J82">
            <v>0</v>
          </cell>
          <cell r="K82">
            <v>0</v>
          </cell>
          <cell r="L82">
            <v>0</v>
          </cell>
          <cell r="M82">
            <v>0</v>
          </cell>
          <cell r="N82">
            <v>0</v>
          </cell>
          <cell r="O82">
            <v>0</v>
          </cell>
          <cell r="P82">
            <v>0</v>
          </cell>
          <cell r="S82">
            <v>0</v>
          </cell>
          <cell r="T82">
            <v>0</v>
          </cell>
          <cell r="V82">
            <v>0</v>
          </cell>
          <cell r="W82">
            <v>0</v>
          </cell>
          <cell r="AE82">
            <v>0</v>
          </cell>
          <cell r="AG82">
            <v>0</v>
          </cell>
          <cell r="AH82">
            <v>0</v>
          </cell>
        </row>
        <row r="83">
          <cell r="D83">
            <v>3478</v>
          </cell>
          <cell r="G83">
            <v>0</v>
          </cell>
          <cell r="H83">
            <v>0</v>
          </cell>
          <cell r="I83">
            <v>0</v>
          </cell>
          <cell r="J83">
            <v>0</v>
          </cell>
          <cell r="K83">
            <v>0</v>
          </cell>
          <cell r="L83">
            <v>0</v>
          </cell>
          <cell r="M83">
            <v>0</v>
          </cell>
          <cell r="N83">
            <v>0</v>
          </cell>
          <cell r="O83">
            <v>0</v>
          </cell>
          <cell r="P83">
            <v>0</v>
          </cell>
          <cell r="S83">
            <v>0</v>
          </cell>
          <cell r="T83">
            <v>0</v>
          </cell>
          <cell r="V83">
            <v>0</v>
          </cell>
          <cell r="W83">
            <v>0</v>
          </cell>
          <cell r="AE83">
            <v>0</v>
          </cell>
          <cell r="AG83">
            <v>0</v>
          </cell>
          <cell r="AH83">
            <v>0</v>
          </cell>
        </row>
        <row r="84">
          <cell r="D84">
            <v>3518</v>
          </cell>
          <cell r="G84">
            <v>24000</v>
          </cell>
          <cell r="H84">
            <v>0</v>
          </cell>
          <cell r="I84">
            <v>0</v>
          </cell>
          <cell r="J84">
            <v>0</v>
          </cell>
          <cell r="K84">
            <v>0</v>
          </cell>
          <cell r="L84">
            <v>116399.99999999999</v>
          </cell>
          <cell r="M84">
            <v>24000</v>
          </cell>
          <cell r="N84">
            <v>25.263157894736842</v>
          </cell>
          <cell r="O84">
            <v>0</v>
          </cell>
          <cell r="P84">
            <v>0</v>
          </cell>
          <cell r="S84">
            <v>0</v>
          </cell>
          <cell r="T84">
            <v>0</v>
          </cell>
          <cell r="V84">
            <v>6400</v>
          </cell>
          <cell r="W84">
            <v>0</v>
          </cell>
          <cell r="AE84">
            <v>6400</v>
          </cell>
          <cell r="AG84">
            <v>122799.99999999999</v>
          </cell>
          <cell r="AH84">
            <v>122799.99999999999</v>
          </cell>
        </row>
        <row r="85">
          <cell r="D85">
            <v>3548</v>
          </cell>
          <cell r="G85">
            <v>0</v>
          </cell>
          <cell r="H85">
            <v>0</v>
          </cell>
          <cell r="I85">
            <v>0</v>
          </cell>
          <cell r="J85">
            <v>0</v>
          </cell>
          <cell r="K85">
            <v>0</v>
          </cell>
          <cell r="L85">
            <v>0</v>
          </cell>
          <cell r="M85">
            <v>0</v>
          </cell>
          <cell r="N85">
            <v>0</v>
          </cell>
          <cell r="O85">
            <v>0</v>
          </cell>
          <cell r="P85">
            <v>0</v>
          </cell>
          <cell r="S85">
            <v>0</v>
          </cell>
          <cell r="T85">
            <v>0</v>
          </cell>
          <cell r="V85">
            <v>0</v>
          </cell>
          <cell r="W85">
            <v>0</v>
          </cell>
          <cell r="AE85">
            <v>0</v>
          </cell>
          <cell r="AG85">
            <v>0</v>
          </cell>
          <cell r="AH85">
            <v>0</v>
          </cell>
        </row>
        <row r="86">
          <cell r="D86">
            <v>3588</v>
          </cell>
          <cell r="G86">
            <v>0</v>
          </cell>
          <cell r="H86">
            <v>28680</v>
          </cell>
          <cell r="I86">
            <v>0</v>
          </cell>
          <cell r="J86">
            <v>0</v>
          </cell>
          <cell r="K86">
            <v>0</v>
          </cell>
          <cell r="L86">
            <v>147128.4</v>
          </cell>
          <cell r="M86">
            <v>28680</v>
          </cell>
          <cell r="N86">
            <v>30.189473684210526</v>
          </cell>
          <cell r="O86">
            <v>0</v>
          </cell>
          <cell r="P86">
            <v>0</v>
          </cell>
          <cell r="S86">
            <v>0</v>
          </cell>
          <cell r="T86">
            <v>0</v>
          </cell>
          <cell r="V86">
            <v>6200</v>
          </cell>
          <cell r="W86">
            <v>0</v>
          </cell>
          <cell r="AE86">
            <v>6200</v>
          </cell>
          <cell r="AG86">
            <v>153328.4</v>
          </cell>
          <cell r="AH86">
            <v>153328.4</v>
          </cell>
        </row>
        <row r="87">
          <cell r="D87">
            <v>3594</v>
          </cell>
          <cell r="G87">
            <v>0</v>
          </cell>
          <cell r="H87">
            <v>16920</v>
          </cell>
          <cell r="I87">
            <v>0</v>
          </cell>
          <cell r="J87">
            <v>0</v>
          </cell>
          <cell r="K87">
            <v>0</v>
          </cell>
          <cell r="L87">
            <v>86799.59999999999</v>
          </cell>
          <cell r="M87">
            <v>16920</v>
          </cell>
          <cell r="N87">
            <v>17.810526315789474</v>
          </cell>
          <cell r="O87">
            <v>0</v>
          </cell>
          <cell r="P87">
            <v>6140</v>
          </cell>
          <cell r="S87">
            <v>31498.2</v>
          </cell>
          <cell r="T87">
            <v>6140</v>
          </cell>
          <cell r="V87">
            <v>5300</v>
          </cell>
          <cell r="W87">
            <v>0</v>
          </cell>
          <cell r="AE87">
            <v>5300</v>
          </cell>
          <cell r="AG87">
            <v>123597.79999999999</v>
          </cell>
          <cell r="AH87">
            <v>123597.79999999999</v>
          </cell>
        </row>
        <row r="88">
          <cell r="D88">
            <v>3597</v>
          </cell>
          <cell r="G88">
            <v>0</v>
          </cell>
          <cell r="H88">
            <v>28500</v>
          </cell>
          <cell r="I88">
            <v>0</v>
          </cell>
          <cell r="J88">
            <v>0</v>
          </cell>
          <cell r="K88">
            <v>0</v>
          </cell>
          <cell r="L88">
            <v>146205</v>
          </cell>
          <cell r="M88">
            <v>28500</v>
          </cell>
          <cell r="N88">
            <v>30</v>
          </cell>
          <cell r="O88">
            <v>0</v>
          </cell>
          <cell r="P88">
            <v>0</v>
          </cell>
          <cell r="S88">
            <v>0</v>
          </cell>
          <cell r="T88">
            <v>0</v>
          </cell>
          <cell r="V88">
            <v>6600</v>
          </cell>
          <cell r="W88">
            <v>0</v>
          </cell>
          <cell r="AE88">
            <v>6600</v>
          </cell>
          <cell r="AG88">
            <v>152805</v>
          </cell>
          <cell r="AH88">
            <v>152805</v>
          </cell>
        </row>
        <row r="89">
          <cell r="D89">
            <v>3612</v>
          </cell>
          <cell r="G89">
            <v>0</v>
          </cell>
          <cell r="H89">
            <v>22800</v>
          </cell>
          <cell r="I89">
            <v>0</v>
          </cell>
          <cell r="J89">
            <v>0</v>
          </cell>
          <cell r="K89">
            <v>0</v>
          </cell>
          <cell r="L89">
            <v>116964</v>
          </cell>
          <cell r="M89">
            <v>22800</v>
          </cell>
          <cell r="N89">
            <v>24</v>
          </cell>
          <cell r="O89">
            <v>0</v>
          </cell>
          <cell r="P89">
            <v>0</v>
          </cell>
          <cell r="S89">
            <v>0</v>
          </cell>
          <cell r="T89">
            <v>0</v>
          </cell>
          <cell r="V89">
            <v>0</v>
          </cell>
          <cell r="W89">
            <v>0</v>
          </cell>
          <cell r="AE89">
            <v>0</v>
          </cell>
          <cell r="AG89">
            <v>116964</v>
          </cell>
          <cell r="AH89">
            <v>116964</v>
          </cell>
        </row>
        <row r="90">
          <cell r="D90">
            <v>3650</v>
          </cell>
          <cell r="G90">
            <v>0</v>
          </cell>
          <cell r="H90">
            <v>21420</v>
          </cell>
          <cell r="I90">
            <v>0</v>
          </cell>
          <cell r="J90">
            <v>0</v>
          </cell>
          <cell r="K90">
            <v>0</v>
          </cell>
          <cell r="L90">
            <v>109884.59999999999</v>
          </cell>
          <cell r="M90">
            <v>21420</v>
          </cell>
          <cell r="N90">
            <v>22.54736842105263</v>
          </cell>
          <cell r="O90">
            <v>0</v>
          </cell>
          <cell r="P90">
            <v>0</v>
          </cell>
          <cell r="S90">
            <v>0</v>
          </cell>
          <cell r="T90">
            <v>0</v>
          </cell>
          <cell r="V90">
            <v>0</v>
          </cell>
          <cell r="W90">
            <v>0</v>
          </cell>
          <cell r="AE90">
            <v>0</v>
          </cell>
          <cell r="AG90">
            <v>109884.59999999999</v>
          </cell>
          <cell r="AH90">
            <v>109884.59999999999</v>
          </cell>
        </row>
        <row r="91">
          <cell r="D91">
            <v>3654</v>
          </cell>
          <cell r="G91">
            <v>0</v>
          </cell>
          <cell r="H91">
            <v>0</v>
          </cell>
          <cell r="I91">
            <v>0</v>
          </cell>
          <cell r="J91">
            <v>0</v>
          </cell>
          <cell r="K91">
            <v>0</v>
          </cell>
          <cell r="L91">
            <v>0</v>
          </cell>
          <cell r="M91">
            <v>0</v>
          </cell>
          <cell r="N91">
            <v>0</v>
          </cell>
          <cell r="O91">
            <v>0</v>
          </cell>
          <cell r="P91">
            <v>0</v>
          </cell>
          <cell r="S91">
            <v>0</v>
          </cell>
          <cell r="T91">
            <v>0</v>
          </cell>
          <cell r="V91">
            <v>0</v>
          </cell>
          <cell r="W91">
            <v>0</v>
          </cell>
          <cell r="AE91">
            <v>0</v>
          </cell>
          <cell r="AG91">
            <v>0</v>
          </cell>
          <cell r="AH91">
            <v>0</v>
          </cell>
        </row>
        <row r="92">
          <cell r="D92">
            <v>3661</v>
          </cell>
          <cell r="G92">
            <v>0</v>
          </cell>
          <cell r="H92">
            <v>28080</v>
          </cell>
          <cell r="I92">
            <v>0</v>
          </cell>
          <cell r="J92">
            <v>0</v>
          </cell>
          <cell r="K92">
            <v>0</v>
          </cell>
          <cell r="L92">
            <v>144050.4</v>
          </cell>
          <cell r="M92">
            <v>28080</v>
          </cell>
          <cell r="N92">
            <v>29.557894736842105</v>
          </cell>
          <cell r="O92">
            <v>0</v>
          </cell>
          <cell r="P92">
            <v>0</v>
          </cell>
          <cell r="S92">
            <v>0</v>
          </cell>
          <cell r="T92">
            <v>0</v>
          </cell>
          <cell r="V92">
            <v>0</v>
          </cell>
          <cell r="W92">
            <v>0</v>
          </cell>
          <cell r="AE92">
            <v>0</v>
          </cell>
          <cell r="AG92">
            <v>144050.4</v>
          </cell>
          <cell r="AH92">
            <v>144050.4</v>
          </cell>
        </row>
        <row r="93">
          <cell r="D93">
            <v>5200</v>
          </cell>
          <cell r="G93">
            <v>0</v>
          </cell>
          <cell r="H93">
            <v>28950</v>
          </cell>
          <cell r="I93">
            <v>0</v>
          </cell>
          <cell r="J93">
            <v>0</v>
          </cell>
          <cell r="K93">
            <v>0</v>
          </cell>
          <cell r="L93">
            <v>148513.5</v>
          </cell>
          <cell r="M93">
            <v>28950</v>
          </cell>
          <cell r="N93">
            <v>30.473684210526315</v>
          </cell>
          <cell r="O93">
            <v>0</v>
          </cell>
          <cell r="P93">
            <v>0</v>
          </cell>
          <cell r="S93">
            <v>0</v>
          </cell>
          <cell r="T93">
            <v>0</v>
          </cell>
          <cell r="V93">
            <v>9000</v>
          </cell>
          <cell r="W93">
            <v>0</v>
          </cell>
          <cell r="AE93">
            <v>9000</v>
          </cell>
          <cell r="AG93">
            <v>157513.5</v>
          </cell>
          <cell r="AH93">
            <v>157513.5</v>
          </cell>
        </row>
        <row r="96">
          <cell r="D96">
            <v>5201</v>
          </cell>
          <cell r="G96">
            <v>0</v>
          </cell>
          <cell r="H96">
            <v>23940</v>
          </cell>
          <cell r="I96">
            <v>0</v>
          </cell>
          <cell r="J96">
            <v>0</v>
          </cell>
          <cell r="K96">
            <v>0</v>
          </cell>
          <cell r="L96">
            <v>122812.2</v>
          </cell>
          <cell r="M96">
            <v>23940</v>
          </cell>
          <cell r="N96">
            <v>25.2</v>
          </cell>
          <cell r="O96">
            <v>0</v>
          </cell>
          <cell r="P96">
            <v>380</v>
          </cell>
          <cell r="S96">
            <v>1949.3999999999999</v>
          </cell>
          <cell r="T96">
            <v>380</v>
          </cell>
          <cell r="V96">
            <v>7900</v>
          </cell>
          <cell r="W96">
            <v>0</v>
          </cell>
          <cell r="AE96">
            <v>7900</v>
          </cell>
          <cell r="AG96">
            <v>132661.59999999998</v>
          </cell>
          <cell r="AH96">
            <v>132661.59999999998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ear 1 Total Allocations"/>
      <sheetName val="Year 2 Total Allocations"/>
      <sheetName val="Year 3 Total Allocations"/>
      <sheetName val="Changes Year 1"/>
      <sheetName val="Changes Year 2"/>
      <sheetName val="Changes Year 3"/>
      <sheetName val="S Funds"/>
      <sheetName val="Year 1 Free Entitlement"/>
      <sheetName val="Year 1 FT-AFH"/>
      <sheetName val="Year 2 Free Entitlement"/>
      <sheetName val="Year 2 FT-AFH"/>
      <sheetName val="Year 3 Free Entitlement"/>
      <sheetName val="Year 3 FT-AFH"/>
      <sheetName val="Deprivation"/>
      <sheetName val="Transitional Protection Year 1"/>
      <sheetName val="Protection Check"/>
      <sheetName val="Hours"/>
      <sheetName val="Data Year 1"/>
      <sheetName val="Data Year 2"/>
      <sheetName val="Data Year 3"/>
      <sheetName val="Requirements"/>
      <sheetName val="Technical Guide"/>
      <sheetName val="Hourly Rates &amp; Dep Rate"/>
      <sheetName val="Non-Staffing"/>
      <sheetName val="Staffing Yr1"/>
      <sheetName val="Staffing Yr2"/>
      <sheetName val="Staffing Yr3"/>
      <sheetName val="Staffing Yr4"/>
      <sheetName val="Staffing Yr5"/>
      <sheetName val="Interim Payments Yr 1"/>
      <sheetName val="Interim Payments Yr 2"/>
      <sheetName val="PVI Payment Checking Year 1"/>
      <sheetName val="S251 Yr2"/>
      <sheetName val="S251 Yr2 PVI Hours"/>
      <sheetName val="Budget Monitoring"/>
      <sheetName val="Notification&gt;&gt;&gt;"/>
      <sheetName val="Notif Procedure"/>
      <sheetName val="Letter -  Indicative - Primary"/>
      <sheetName val="Letter -  Final - Primary"/>
      <sheetName val="Letter -  Indicative - Nursery"/>
      <sheetName val="Letter - Final - Nursery"/>
      <sheetName val="Step 1 - Enter Estimated Hours"/>
      <sheetName val="Step 2 - Funding Notification"/>
      <sheetName val="Step 3 - Grants"/>
      <sheetName val="Funding Totals"/>
      <sheetName val="Letter - Draft - Nursery Schoo "/>
      <sheetName val="Year 1 School Notif - Estimates"/>
      <sheetName val="School Modelling-Yr 1 Estimates"/>
      <sheetName val="10-11 Protection Modelling"/>
      <sheetName val="School Modelling-Yr1 Protection"/>
      <sheetName val="Letter - Draft - PVI"/>
      <sheetName val="Letter - Final - PVI"/>
      <sheetName val="Year 1 PVI Notifica - Estimates"/>
      <sheetName val="To Do's"/>
      <sheetName val="11-12 PVI"/>
      <sheetName val="Discard&gt;&gt;&gt;&gt;&gt;&gt;"/>
      <sheetName val="Transitional Protection Yea (2)"/>
    </sheetNames>
    <sheetDataSet>
      <sheetData sheetId="32">
        <row r="12">
          <cell r="V12">
            <v>1</v>
          </cell>
          <cell r="W12">
            <v>1</v>
          </cell>
          <cell r="Y12">
            <v>0</v>
          </cell>
          <cell r="Z12">
            <v>0</v>
          </cell>
          <cell r="AA12">
            <v>0</v>
          </cell>
        </row>
        <row r="16">
          <cell r="W16">
            <v>271.2</v>
          </cell>
          <cell r="Y16">
            <v>0.35000000000000053</v>
          </cell>
          <cell r="Z16">
            <v>0.28000000000000025</v>
          </cell>
          <cell r="AA16">
            <v>0.8300000000000001</v>
          </cell>
        </row>
        <row r="22">
          <cell r="D22">
            <v>1002</v>
          </cell>
          <cell r="G22">
            <v>0</v>
          </cell>
          <cell r="H22">
            <v>0</v>
          </cell>
          <cell r="I22">
            <v>27360</v>
          </cell>
          <cell r="J22">
            <v>0</v>
          </cell>
          <cell r="K22">
            <v>0</v>
          </cell>
          <cell r="L22">
            <v>210672</v>
          </cell>
          <cell r="M22">
            <v>27360</v>
          </cell>
          <cell r="N22">
            <v>28.8</v>
          </cell>
          <cell r="Q22">
            <v>71820</v>
          </cell>
          <cell r="S22">
            <v>553014</v>
          </cell>
          <cell r="T22">
            <v>71820</v>
          </cell>
          <cell r="V22">
            <v>147000</v>
          </cell>
          <cell r="W22">
            <v>22700</v>
          </cell>
          <cell r="AG22">
            <v>169700</v>
          </cell>
          <cell r="AI22">
            <v>933386</v>
          </cell>
          <cell r="AJ22">
            <v>933386</v>
          </cell>
          <cell r="AT22">
            <v>933386</v>
          </cell>
          <cell r="AU22">
            <v>0</v>
          </cell>
        </row>
        <row r="23">
          <cell r="D23">
            <v>1011</v>
          </cell>
          <cell r="G23">
            <v>0</v>
          </cell>
          <cell r="H23">
            <v>0</v>
          </cell>
          <cell r="I23">
            <v>75240</v>
          </cell>
          <cell r="J23">
            <v>0</v>
          </cell>
          <cell r="K23">
            <v>0</v>
          </cell>
          <cell r="L23">
            <v>579348</v>
          </cell>
          <cell r="M23">
            <v>75240</v>
          </cell>
          <cell r="N23">
            <v>79.2</v>
          </cell>
          <cell r="Q23">
            <v>27540</v>
          </cell>
          <cell r="S23">
            <v>212058</v>
          </cell>
          <cell r="T23">
            <v>27540</v>
          </cell>
          <cell r="V23">
            <v>17100</v>
          </cell>
          <cell r="W23">
            <v>0</v>
          </cell>
          <cell r="AG23">
            <v>17100</v>
          </cell>
          <cell r="AI23">
            <v>808506</v>
          </cell>
          <cell r="AJ23">
            <v>808506</v>
          </cell>
          <cell r="AT23">
            <v>808506</v>
          </cell>
          <cell r="AU23">
            <v>0</v>
          </cell>
        </row>
        <row r="25">
          <cell r="G25">
            <v>0</v>
          </cell>
          <cell r="H25">
            <v>0</v>
          </cell>
          <cell r="I25">
            <v>102600</v>
          </cell>
          <cell r="J25">
            <v>0</v>
          </cell>
          <cell r="K25">
            <v>0</v>
          </cell>
          <cell r="L25">
            <v>790020</v>
          </cell>
          <cell r="M25">
            <v>102600</v>
          </cell>
          <cell r="N25">
            <v>108</v>
          </cell>
          <cell r="O25">
            <v>0</v>
          </cell>
          <cell r="P25">
            <v>0</v>
          </cell>
          <cell r="Q25">
            <v>99360</v>
          </cell>
          <cell r="R25">
            <v>0</v>
          </cell>
          <cell r="S25">
            <v>765072</v>
          </cell>
          <cell r="T25">
            <v>99360</v>
          </cell>
          <cell r="V25">
            <v>164100</v>
          </cell>
          <cell r="W25">
            <v>22700</v>
          </cell>
          <cell r="X25">
            <v>0</v>
          </cell>
          <cell r="Y25">
            <v>0</v>
          </cell>
          <cell r="Z25">
            <v>0</v>
          </cell>
          <cell r="AB25">
            <v>0</v>
          </cell>
          <cell r="AC25">
            <v>0</v>
          </cell>
          <cell r="AD25">
            <v>0</v>
          </cell>
          <cell r="AE25">
            <v>0</v>
          </cell>
          <cell r="AF25">
            <v>0</v>
          </cell>
          <cell r="AG25">
            <v>186800</v>
          </cell>
          <cell r="AH25">
            <v>0</v>
          </cell>
          <cell r="AI25">
            <v>1741892</v>
          </cell>
          <cell r="AJ25">
            <v>1741892</v>
          </cell>
          <cell r="AL25">
            <v>0</v>
          </cell>
          <cell r="AM25">
            <v>0</v>
          </cell>
          <cell r="AP25">
            <v>0</v>
          </cell>
          <cell r="AQ25">
            <v>0</v>
          </cell>
          <cell r="AR25">
            <v>0</v>
          </cell>
        </row>
        <row r="27">
          <cell r="G27">
            <v>0</v>
          </cell>
          <cell r="H27">
            <v>0</v>
          </cell>
          <cell r="I27">
            <v>0</v>
          </cell>
          <cell r="J27">
            <v>215440</v>
          </cell>
          <cell r="K27">
            <v>710748.5</v>
          </cell>
          <cell r="L27">
            <v>4146485.095</v>
          </cell>
          <cell r="M27">
            <v>926188.5</v>
          </cell>
          <cell r="N27">
            <v>974.9352631578947</v>
          </cell>
          <cell r="R27">
            <v>4320</v>
          </cell>
          <cell r="S27">
            <v>20174.4</v>
          </cell>
          <cell r="T27">
            <v>4320</v>
          </cell>
          <cell r="V27">
            <v>81177.97405</v>
          </cell>
          <cell r="W27">
            <v>0</v>
          </cell>
          <cell r="AG27">
            <v>81177.97405</v>
          </cell>
          <cell r="AI27">
            <v>4247837.46905</v>
          </cell>
          <cell r="AJ27">
            <v>4247837.46905</v>
          </cell>
          <cell r="AT27">
            <v>4246910</v>
          </cell>
          <cell r="AU27">
            <v>-927.4690500004217</v>
          </cell>
        </row>
        <row r="30">
          <cell r="D30">
            <v>2000</v>
          </cell>
          <cell r="G30">
            <v>0</v>
          </cell>
          <cell r="H30">
            <v>27060</v>
          </cell>
          <cell r="I30">
            <v>0</v>
          </cell>
          <cell r="J30">
            <v>0</v>
          </cell>
          <cell r="K30">
            <v>0</v>
          </cell>
          <cell r="L30">
            <v>138817.8</v>
          </cell>
          <cell r="M30">
            <v>27060</v>
          </cell>
          <cell r="N30">
            <v>28.48421052631579</v>
          </cell>
          <cell r="O30">
            <v>0</v>
          </cell>
          <cell r="P30">
            <v>280</v>
          </cell>
          <cell r="S30">
            <v>1436.3999999999999</v>
          </cell>
          <cell r="T30">
            <v>280</v>
          </cell>
          <cell r="V30">
            <v>8000</v>
          </cell>
          <cell r="W30">
            <v>0</v>
          </cell>
          <cell r="AG30">
            <v>8000</v>
          </cell>
          <cell r="AI30">
            <v>148254.19999999998</v>
          </cell>
          <cell r="AJ30">
            <v>148254.19999999998</v>
          </cell>
          <cell r="AT30">
            <v>148254</v>
          </cell>
          <cell r="AU30">
            <v>-0.1999999999825377</v>
          </cell>
        </row>
        <row r="31">
          <cell r="D31">
            <v>2023</v>
          </cell>
          <cell r="G31">
            <v>0</v>
          </cell>
          <cell r="H31">
            <v>27930</v>
          </cell>
          <cell r="I31">
            <v>0</v>
          </cell>
          <cell r="J31">
            <v>0</v>
          </cell>
          <cell r="K31">
            <v>0</v>
          </cell>
          <cell r="L31">
            <v>143280.9</v>
          </cell>
          <cell r="M31">
            <v>27930</v>
          </cell>
          <cell r="N31">
            <v>29.4</v>
          </cell>
          <cell r="O31">
            <v>0</v>
          </cell>
          <cell r="P31">
            <v>120</v>
          </cell>
          <cell r="S31">
            <v>615.6</v>
          </cell>
          <cell r="T31">
            <v>120</v>
          </cell>
          <cell r="V31">
            <v>24200</v>
          </cell>
          <cell r="W31">
            <v>6400</v>
          </cell>
          <cell r="AG31">
            <v>30600</v>
          </cell>
          <cell r="AI31">
            <v>174496.5</v>
          </cell>
          <cell r="AJ31">
            <v>174496.5</v>
          </cell>
          <cell r="AT31">
            <v>174497</v>
          </cell>
          <cell r="AU31">
            <v>0.5</v>
          </cell>
        </row>
        <row r="32">
          <cell r="D32">
            <v>2029</v>
          </cell>
          <cell r="G32">
            <v>0</v>
          </cell>
          <cell r="H32">
            <v>19950</v>
          </cell>
          <cell r="I32">
            <v>0</v>
          </cell>
          <cell r="J32">
            <v>0</v>
          </cell>
          <cell r="K32">
            <v>0</v>
          </cell>
          <cell r="L32">
            <v>102343.5</v>
          </cell>
          <cell r="M32">
            <v>19950</v>
          </cell>
          <cell r="N32">
            <v>21</v>
          </cell>
          <cell r="O32">
            <v>0</v>
          </cell>
          <cell r="P32">
            <v>8550</v>
          </cell>
          <cell r="S32">
            <v>43861.5</v>
          </cell>
          <cell r="T32">
            <v>8550</v>
          </cell>
          <cell r="V32">
            <v>0</v>
          </cell>
          <cell r="W32">
            <v>0</v>
          </cell>
          <cell r="AG32">
            <v>0</v>
          </cell>
          <cell r="AI32">
            <v>146205</v>
          </cell>
          <cell r="AJ32">
            <v>146205</v>
          </cell>
          <cell r="AT32">
            <v>146206</v>
          </cell>
          <cell r="AU32">
            <v>1</v>
          </cell>
        </row>
        <row r="33">
          <cell r="D33">
            <v>2068</v>
          </cell>
          <cell r="G33">
            <v>13080</v>
          </cell>
          <cell r="H33">
            <v>0</v>
          </cell>
          <cell r="I33">
            <v>0</v>
          </cell>
          <cell r="J33">
            <v>0</v>
          </cell>
          <cell r="K33">
            <v>0</v>
          </cell>
          <cell r="L33">
            <v>63437.99999999999</v>
          </cell>
          <cell r="M33">
            <v>13080</v>
          </cell>
          <cell r="N33">
            <v>13.76842105263158</v>
          </cell>
          <cell r="O33">
            <v>140</v>
          </cell>
          <cell r="P33">
            <v>0</v>
          </cell>
          <cell r="S33">
            <v>679</v>
          </cell>
          <cell r="T33">
            <v>140</v>
          </cell>
          <cell r="V33">
            <v>0</v>
          </cell>
          <cell r="W33">
            <v>0</v>
          </cell>
          <cell r="AG33">
            <v>0</v>
          </cell>
          <cell r="AI33">
            <v>64116.99999999999</v>
          </cell>
          <cell r="AJ33">
            <v>64116.99999999999</v>
          </cell>
          <cell r="AT33">
            <v>64117</v>
          </cell>
          <cell r="AU33">
            <v>0</v>
          </cell>
        </row>
        <row r="34">
          <cell r="D34">
            <v>2108</v>
          </cell>
          <cell r="G34">
            <v>0</v>
          </cell>
          <cell r="H34">
            <v>44580</v>
          </cell>
          <cell r="I34">
            <v>0</v>
          </cell>
          <cell r="J34">
            <v>0</v>
          </cell>
          <cell r="K34">
            <v>0</v>
          </cell>
          <cell r="L34">
            <v>228695.4</v>
          </cell>
          <cell r="M34">
            <v>44580</v>
          </cell>
          <cell r="N34">
            <v>46.92631578947368</v>
          </cell>
          <cell r="O34">
            <v>0</v>
          </cell>
          <cell r="P34">
            <v>4320</v>
          </cell>
          <cell r="S34">
            <v>22161.6</v>
          </cell>
          <cell r="T34">
            <v>4320</v>
          </cell>
          <cell r="V34">
            <v>8000</v>
          </cell>
          <cell r="W34">
            <v>0</v>
          </cell>
          <cell r="AG34">
            <v>8000</v>
          </cell>
          <cell r="AI34">
            <v>258857</v>
          </cell>
          <cell r="AJ34">
            <v>258857</v>
          </cell>
          <cell r="AT34">
            <v>258857</v>
          </cell>
          <cell r="AU34">
            <v>0</v>
          </cell>
        </row>
        <row r="35">
          <cell r="D35">
            <v>2127</v>
          </cell>
          <cell r="G35">
            <v>0</v>
          </cell>
          <cell r="H35">
            <v>37800</v>
          </cell>
          <cell r="I35">
            <v>0</v>
          </cell>
          <cell r="J35">
            <v>0</v>
          </cell>
          <cell r="K35">
            <v>0</v>
          </cell>
          <cell r="L35">
            <v>193914</v>
          </cell>
          <cell r="M35">
            <v>37800</v>
          </cell>
          <cell r="N35">
            <v>39.78947368421053</v>
          </cell>
          <cell r="O35">
            <v>0</v>
          </cell>
          <cell r="P35">
            <v>4140</v>
          </cell>
          <cell r="S35">
            <v>21238.2</v>
          </cell>
          <cell r="T35">
            <v>4140</v>
          </cell>
          <cell r="V35">
            <v>5100</v>
          </cell>
          <cell r="W35">
            <v>0</v>
          </cell>
          <cell r="AG35">
            <v>5100</v>
          </cell>
          <cell r="AI35">
            <v>220252.2</v>
          </cell>
          <cell r="AJ35">
            <v>220252.2</v>
          </cell>
          <cell r="AT35">
            <v>220252</v>
          </cell>
          <cell r="AU35">
            <v>-0.20000000001164153</v>
          </cell>
        </row>
        <row r="36">
          <cell r="D36">
            <v>2148</v>
          </cell>
          <cell r="G36">
            <v>0</v>
          </cell>
          <cell r="H36">
            <v>28110</v>
          </cell>
          <cell r="I36">
            <v>0</v>
          </cell>
          <cell r="J36">
            <v>0</v>
          </cell>
          <cell r="K36">
            <v>0</v>
          </cell>
          <cell r="L36">
            <v>144204.3</v>
          </cell>
          <cell r="M36">
            <v>28110</v>
          </cell>
          <cell r="N36">
            <v>29.589473684210525</v>
          </cell>
          <cell r="O36">
            <v>0</v>
          </cell>
          <cell r="P36">
            <v>0</v>
          </cell>
          <cell r="S36">
            <v>0</v>
          </cell>
          <cell r="T36">
            <v>0</v>
          </cell>
          <cell r="V36">
            <v>0</v>
          </cell>
          <cell r="W36">
            <v>0</v>
          </cell>
          <cell r="AG36">
            <v>0</v>
          </cell>
          <cell r="AI36">
            <v>144204.3</v>
          </cell>
          <cell r="AJ36">
            <v>144204.3</v>
          </cell>
          <cell r="AT36">
            <v>144204</v>
          </cell>
          <cell r="AU36">
            <v>-0.29999999998835847</v>
          </cell>
        </row>
        <row r="37">
          <cell r="D37">
            <v>2158</v>
          </cell>
          <cell r="G37">
            <v>0</v>
          </cell>
          <cell r="H37">
            <v>20910</v>
          </cell>
          <cell r="I37">
            <v>0</v>
          </cell>
          <cell r="J37">
            <v>0</v>
          </cell>
          <cell r="K37">
            <v>0</v>
          </cell>
          <cell r="L37">
            <v>107268.3</v>
          </cell>
          <cell r="M37">
            <v>20910</v>
          </cell>
          <cell r="N37">
            <v>22.010526315789473</v>
          </cell>
          <cell r="O37">
            <v>0</v>
          </cell>
          <cell r="P37">
            <v>2880</v>
          </cell>
          <cell r="S37">
            <v>14774.4</v>
          </cell>
          <cell r="T37">
            <v>2880</v>
          </cell>
          <cell r="V37">
            <v>31600</v>
          </cell>
          <cell r="W37">
            <v>7300</v>
          </cell>
          <cell r="AG37">
            <v>38900</v>
          </cell>
          <cell r="AI37">
            <v>160942.7</v>
          </cell>
          <cell r="AJ37">
            <v>160942.7</v>
          </cell>
          <cell r="AT37">
            <v>160942</v>
          </cell>
          <cell r="AU37">
            <v>-0.7000000000116415</v>
          </cell>
        </row>
        <row r="38">
          <cell r="D38">
            <v>2163</v>
          </cell>
          <cell r="G38">
            <v>0</v>
          </cell>
          <cell r="H38">
            <v>31470</v>
          </cell>
          <cell r="I38">
            <v>0</v>
          </cell>
          <cell r="J38">
            <v>0</v>
          </cell>
          <cell r="K38">
            <v>0</v>
          </cell>
          <cell r="L38">
            <v>161441.1</v>
          </cell>
          <cell r="M38">
            <v>31470</v>
          </cell>
          <cell r="N38">
            <v>33.126315789473686</v>
          </cell>
          <cell r="O38">
            <v>0</v>
          </cell>
          <cell r="P38">
            <v>9330</v>
          </cell>
          <cell r="S38">
            <v>47862.9</v>
          </cell>
          <cell r="T38">
            <v>9330</v>
          </cell>
          <cell r="V38">
            <v>6600</v>
          </cell>
          <cell r="W38">
            <v>0</v>
          </cell>
          <cell r="AG38">
            <v>6600</v>
          </cell>
          <cell r="AI38">
            <v>215904</v>
          </cell>
          <cell r="AJ38">
            <v>215904</v>
          </cell>
          <cell r="AT38">
            <v>215904</v>
          </cell>
          <cell r="AU38">
            <v>0</v>
          </cell>
        </row>
        <row r="39">
          <cell r="D39">
            <v>2187</v>
          </cell>
          <cell r="G39">
            <v>0</v>
          </cell>
          <cell r="H39">
            <v>23340</v>
          </cell>
          <cell r="I39">
            <v>0</v>
          </cell>
          <cell r="J39">
            <v>0</v>
          </cell>
          <cell r="K39">
            <v>0</v>
          </cell>
          <cell r="L39">
            <v>119734.2</v>
          </cell>
          <cell r="M39">
            <v>23340</v>
          </cell>
          <cell r="N39">
            <v>24.568421052631578</v>
          </cell>
          <cell r="O39">
            <v>0</v>
          </cell>
          <cell r="P39">
            <v>120</v>
          </cell>
          <cell r="S39">
            <v>615.6</v>
          </cell>
          <cell r="T39">
            <v>120</v>
          </cell>
          <cell r="V39">
            <v>0</v>
          </cell>
          <cell r="W39">
            <v>0</v>
          </cell>
          <cell r="AG39">
            <v>0</v>
          </cell>
          <cell r="AI39">
            <v>120349.8</v>
          </cell>
          <cell r="AJ39">
            <v>120349.8</v>
          </cell>
          <cell r="AT39">
            <v>120350</v>
          </cell>
          <cell r="AU39">
            <v>0.19999999999708962</v>
          </cell>
        </row>
        <row r="40">
          <cell r="D40">
            <v>2197</v>
          </cell>
          <cell r="G40">
            <v>0</v>
          </cell>
          <cell r="H40">
            <v>28500</v>
          </cell>
          <cell r="I40">
            <v>0</v>
          </cell>
          <cell r="J40">
            <v>0</v>
          </cell>
          <cell r="K40">
            <v>0</v>
          </cell>
          <cell r="L40">
            <v>146205</v>
          </cell>
          <cell r="M40">
            <v>28500</v>
          </cell>
          <cell r="N40">
            <v>30</v>
          </cell>
          <cell r="O40">
            <v>0</v>
          </cell>
          <cell r="P40">
            <v>140</v>
          </cell>
          <cell r="S40">
            <v>718.1999999999999</v>
          </cell>
          <cell r="T40">
            <v>140</v>
          </cell>
          <cell r="V40">
            <v>33900</v>
          </cell>
          <cell r="W40">
            <v>7900</v>
          </cell>
          <cell r="AG40">
            <v>41800</v>
          </cell>
          <cell r="AI40">
            <v>188723.2</v>
          </cell>
          <cell r="AJ40">
            <v>188723.2</v>
          </cell>
          <cell r="AT40">
            <v>188723</v>
          </cell>
          <cell r="AU40">
            <v>-0.20000000001164153</v>
          </cell>
        </row>
        <row r="41">
          <cell r="D41">
            <v>2225</v>
          </cell>
          <cell r="G41">
            <v>0</v>
          </cell>
          <cell r="H41">
            <v>25560</v>
          </cell>
          <cell r="I41">
            <v>0</v>
          </cell>
          <cell r="J41">
            <v>0</v>
          </cell>
          <cell r="K41">
            <v>0</v>
          </cell>
          <cell r="L41">
            <v>131122.8</v>
          </cell>
          <cell r="M41">
            <v>25560</v>
          </cell>
          <cell r="N41">
            <v>26.905263157894737</v>
          </cell>
          <cell r="O41">
            <v>0</v>
          </cell>
          <cell r="P41">
            <v>3780</v>
          </cell>
          <cell r="S41">
            <v>19391.399999999998</v>
          </cell>
          <cell r="T41">
            <v>3780</v>
          </cell>
          <cell r="V41">
            <v>32700</v>
          </cell>
          <cell r="W41">
            <v>8700</v>
          </cell>
          <cell r="AG41">
            <v>41400</v>
          </cell>
          <cell r="AI41">
            <v>191914.19999999998</v>
          </cell>
          <cell r="AJ41">
            <v>191914.19999999998</v>
          </cell>
          <cell r="AT41">
            <v>191914</v>
          </cell>
          <cell r="AU41">
            <v>-0.1999999999825377</v>
          </cell>
        </row>
        <row r="42">
          <cell r="D42">
            <v>2259</v>
          </cell>
          <cell r="G42">
            <v>28500</v>
          </cell>
          <cell r="H42">
            <v>0</v>
          </cell>
          <cell r="I42">
            <v>0</v>
          </cell>
          <cell r="J42">
            <v>0</v>
          </cell>
          <cell r="K42">
            <v>0</v>
          </cell>
          <cell r="L42">
            <v>138225</v>
          </cell>
          <cell r="M42">
            <v>28500</v>
          </cell>
          <cell r="N42">
            <v>30</v>
          </cell>
          <cell r="O42">
            <v>0</v>
          </cell>
          <cell r="P42">
            <v>0</v>
          </cell>
          <cell r="S42">
            <v>0</v>
          </cell>
          <cell r="T42">
            <v>0</v>
          </cell>
          <cell r="V42">
            <v>0</v>
          </cell>
          <cell r="W42">
            <v>0</v>
          </cell>
          <cell r="AG42">
            <v>0</v>
          </cell>
          <cell r="AI42">
            <v>138225</v>
          </cell>
          <cell r="AJ42">
            <v>138225</v>
          </cell>
          <cell r="AT42">
            <v>138225</v>
          </cell>
          <cell r="AU42">
            <v>0</v>
          </cell>
        </row>
        <row r="43">
          <cell r="D43">
            <v>2267</v>
          </cell>
          <cell r="G43">
            <v>0</v>
          </cell>
          <cell r="H43">
            <v>25740</v>
          </cell>
          <cell r="I43">
            <v>0</v>
          </cell>
          <cell r="J43">
            <v>0</v>
          </cell>
          <cell r="K43">
            <v>0</v>
          </cell>
          <cell r="L43">
            <v>132046.2</v>
          </cell>
          <cell r="M43">
            <v>25740</v>
          </cell>
          <cell r="N43">
            <v>27.094736842105263</v>
          </cell>
          <cell r="O43">
            <v>0</v>
          </cell>
          <cell r="P43">
            <v>0</v>
          </cell>
          <cell r="S43">
            <v>0</v>
          </cell>
          <cell r="T43">
            <v>0</v>
          </cell>
          <cell r="V43">
            <v>18700</v>
          </cell>
          <cell r="W43">
            <v>5800</v>
          </cell>
          <cell r="AG43">
            <v>24500</v>
          </cell>
          <cell r="AI43">
            <v>156546.2</v>
          </cell>
          <cell r="AJ43">
            <v>156546.2</v>
          </cell>
          <cell r="AT43">
            <v>156546</v>
          </cell>
          <cell r="AU43">
            <v>-0.20000000001164153</v>
          </cell>
        </row>
        <row r="44">
          <cell r="D44">
            <v>2289</v>
          </cell>
          <cell r="G44">
            <v>26010</v>
          </cell>
          <cell r="H44">
            <v>0</v>
          </cell>
          <cell r="I44">
            <v>0</v>
          </cell>
          <cell r="J44">
            <v>0</v>
          </cell>
          <cell r="K44">
            <v>0</v>
          </cell>
          <cell r="L44">
            <v>126148.49999999999</v>
          </cell>
          <cell r="M44">
            <v>26010</v>
          </cell>
          <cell r="N44">
            <v>27.378947368421052</v>
          </cell>
          <cell r="O44">
            <v>120</v>
          </cell>
          <cell r="P44">
            <v>0</v>
          </cell>
          <cell r="S44">
            <v>582</v>
          </cell>
          <cell r="T44">
            <v>120</v>
          </cell>
          <cell r="V44">
            <v>20300</v>
          </cell>
          <cell r="W44">
            <v>5700</v>
          </cell>
          <cell r="AG44">
            <v>26000</v>
          </cell>
          <cell r="AI44">
            <v>152730.5</v>
          </cell>
          <cell r="AJ44">
            <v>152730.5</v>
          </cell>
          <cell r="AT44">
            <v>152731</v>
          </cell>
          <cell r="AU44">
            <v>0.5</v>
          </cell>
        </row>
        <row r="45">
          <cell r="D45">
            <v>2304</v>
          </cell>
          <cell r="G45">
            <v>0</v>
          </cell>
          <cell r="H45">
            <v>45480</v>
          </cell>
          <cell r="I45">
            <v>0</v>
          </cell>
          <cell r="J45">
            <v>0</v>
          </cell>
          <cell r="K45">
            <v>0</v>
          </cell>
          <cell r="L45">
            <v>233312.4</v>
          </cell>
          <cell r="M45">
            <v>45480</v>
          </cell>
          <cell r="N45">
            <v>47.873684210526314</v>
          </cell>
          <cell r="O45">
            <v>0</v>
          </cell>
          <cell r="P45">
            <v>140</v>
          </cell>
          <cell r="S45">
            <v>718.1999999999999</v>
          </cell>
          <cell r="T45">
            <v>140</v>
          </cell>
          <cell r="V45">
            <v>4000</v>
          </cell>
          <cell r="W45">
            <v>0</v>
          </cell>
          <cell r="AG45">
            <v>4000</v>
          </cell>
          <cell r="AI45">
            <v>238030.6</v>
          </cell>
          <cell r="AJ45">
            <v>238030.6</v>
          </cell>
          <cell r="AT45">
            <v>238030</v>
          </cell>
          <cell r="AU45">
            <v>-0.6000000000058208</v>
          </cell>
        </row>
        <row r="46">
          <cell r="D46">
            <v>2307</v>
          </cell>
          <cell r="G46">
            <v>0</v>
          </cell>
          <cell r="H46">
            <v>24510</v>
          </cell>
          <cell r="I46">
            <v>0</v>
          </cell>
          <cell r="J46">
            <v>0</v>
          </cell>
          <cell r="K46">
            <v>0</v>
          </cell>
          <cell r="L46">
            <v>125736.3</v>
          </cell>
          <cell r="M46">
            <v>24510</v>
          </cell>
          <cell r="N46">
            <v>25.8</v>
          </cell>
          <cell r="O46">
            <v>0</v>
          </cell>
          <cell r="P46">
            <v>0</v>
          </cell>
          <cell r="S46">
            <v>0</v>
          </cell>
          <cell r="T46">
            <v>0</v>
          </cell>
          <cell r="V46">
            <v>0</v>
          </cell>
          <cell r="W46">
            <v>0</v>
          </cell>
          <cell r="AG46">
            <v>0</v>
          </cell>
          <cell r="AI46">
            <v>125736.3</v>
          </cell>
          <cell r="AJ46">
            <v>125736.3</v>
          </cell>
          <cell r="AT46">
            <v>125736</v>
          </cell>
          <cell r="AU46">
            <v>-0.3000000000029104</v>
          </cell>
        </row>
        <row r="47">
          <cell r="D47">
            <v>2342</v>
          </cell>
          <cell r="G47">
            <v>0</v>
          </cell>
          <cell r="H47">
            <v>22170</v>
          </cell>
          <cell r="I47">
            <v>0</v>
          </cell>
          <cell r="J47">
            <v>0</v>
          </cell>
          <cell r="K47">
            <v>0</v>
          </cell>
          <cell r="L47">
            <v>113732.09999999999</v>
          </cell>
          <cell r="M47">
            <v>22170</v>
          </cell>
          <cell r="N47">
            <v>23.33684210526316</v>
          </cell>
          <cell r="O47">
            <v>0</v>
          </cell>
          <cell r="P47">
            <v>5840</v>
          </cell>
          <cell r="S47">
            <v>29959.2</v>
          </cell>
          <cell r="T47">
            <v>5840</v>
          </cell>
          <cell r="V47">
            <v>0</v>
          </cell>
          <cell r="W47">
            <v>0</v>
          </cell>
          <cell r="AG47">
            <v>0</v>
          </cell>
          <cell r="AI47">
            <v>143691.3</v>
          </cell>
          <cell r="AJ47">
            <v>143691.3</v>
          </cell>
          <cell r="AT47">
            <v>143691</v>
          </cell>
          <cell r="AU47">
            <v>-0.29999999998835847</v>
          </cell>
        </row>
        <row r="48">
          <cell r="D48">
            <v>2347</v>
          </cell>
          <cell r="G48">
            <v>0</v>
          </cell>
          <cell r="H48">
            <v>41280</v>
          </cell>
          <cell r="I48">
            <v>0</v>
          </cell>
          <cell r="J48">
            <v>0</v>
          </cell>
          <cell r="K48">
            <v>0</v>
          </cell>
          <cell r="L48">
            <v>211766.4</v>
          </cell>
          <cell r="M48">
            <v>41280</v>
          </cell>
          <cell r="N48">
            <v>43.45263157894737</v>
          </cell>
          <cell r="O48">
            <v>0</v>
          </cell>
          <cell r="P48">
            <v>10440</v>
          </cell>
          <cell r="S48">
            <v>53557.2</v>
          </cell>
          <cell r="T48">
            <v>10440</v>
          </cell>
          <cell r="V48">
            <v>16900</v>
          </cell>
          <cell r="W48">
            <v>7000</v>
          </cell>
          <cell r="AG48">
            <v>23900</v>
          </cell>
          <cell r="AI48">
            <v>289223.6</v>
          </cell>
          <cell r="AJ48">
            <v>289223.6</v>
          </cell>
          <cell r="AT48">
            <v>289123</v>
          </cell>
          <cell r="AU48">
            <v>-100.59999999997672</v>
          </cell>
        </row>
        <row r="49">
          <cell r="D49">
            <v>2349</v>
          </cell>
          <cell r="G49">
            <v>0</v>
          </cell>
          <cell r="H49">
            <v>23880</v>
          </cell>
          <cell r="I49">
            <v>0</v>
          </cell>
          <cell r="J49">
            <v>0</v>
          </cell>
          <cell r="K49">
            <v>0</v>
          </cell>
          <cell r="L49">
            <v>122504.4</v>
          </cell>
          <cell r="M49">
            <v>23880</v>
          </cell>
          <cell r="N49">
            <v>25.13684210526316</v>
          </cell>
          <cell r="O49">
            <v>0</v>
          </cell>
          <cell r="P49">
            <v>4320</v>
          </cell>
          <cell r="S49">
            <v>22161.6</v>
          </cell>
          <cell r="T49">
            <v>4320</v>
          </cell>
          <cell r="V49">
            <v>27600</v>
          </cell>
          <cell r="W49">
            <v>5700</v>
          </cell>
          <cell r="AG49">
            <v>33300</v>
          </cell>
          <cell r="AI49">
            <v>177966</v>
          </cell>
          <cell r="AJ49">
            <v>177966</v>
          </cell>
          <cell r="AT49">
            <v>177966</v>
          </cell>
          <cell r="AU49">
            <v>0</v>
          </cell>
        </row>
        <row r="50">
          <cell r="D50">
            <v>2374</v>
          </cell>
          <cell r="G50">
            <v>0</v>
          </cell>
          <cell r="H50">
            <v>22140</v>
          </cell>
          <cell r="I50">
            <v>0</v>
          </cell>
          <cell r="J50">
            <v>0</v>
          </cell>
          <cell r="K50">
            <v>0</v>
          </cell>
          <cell r="L50">
            <v>113578.2</v>
          </cell>
          <cell r="M50">
            <v>22140</v>
          </cell>
          <cell r="N50">
            <v>23.305263157894736</v>
          </cell>
          <cell r="O50">
            <v>0</v>
          </cell>
          <cell r="P50">
            <v>0</v>
          </cell>
          <cell r="S50">
            <v>0</v>
          </cell>
          <cell r="T50">
            <v>0</v>
          </cell>
          <cell r="V50">
            <v>20800</v>
          </cell>
          <cell r="W50">
            <v>5500</v>
          </cell>
          <cell r="AG50">
            <v>26300</v>
          </cell>
          <cell r="AI50">
            <v>139878.2</v>
          </cell>
          <cell r="AJ50">
            <v>139878.2</v>
          </cell>
          <cell r="AT50">
            <v>139878</v>
          </cell>
          <cell r="AU50">
            <v>-0.20000000001164153</v>
          </cell>
        </row>
        <row r="51">
          <cell r="D51">
            <v>2381</v>
          </cell>
          <cell r="G51">
            <v>20970</v>
          </cell>
          <cell r="H51">
            <v>0</v>
          </cell>
          <cell r="I51">
            <v>0</v>
          </cell>
          <cell r="J51">
            <v>0</v>
          </cell>
          <cell r="K51">
            <v>0</v>
          </cell>
          <cell r="L51">
            <v>101704.49999999999</v>
          </cell>
          <cell r="M51">
            <v>20970</v>
          </cell>
          <cell r="N51">
            <v>22.073684210526316</v>
          </cell>
          <cell r="O51">
            <v>0</v>
          </cell>
          <cell r="P51">
            <v>0</v>
          </cell>
          <cell r="S51">
            <v>0</v>
          </cell>
          <cell r="T51">
            <v>0</v>
          </cell>
          <cell r="V51">
            <v>0</v>
          </cell>
          <cell r="W51">
            <v>0</v>
          </cell>
          <cell r="AG51">
            <v>0</v>
          </cell>
          <cell r="AI51">
            <v>101704.49999999999</v>
          </cell>
          <cell r="AJ51">
            <v>101704.49999999999</v>
          </cell>
          <cell r="AT51">
            <v>101705</v>
          </cell>
          <cell r="AU51">
            <v>0.5000000000145519</v>
          </cell>
        </row>
        <row r="52">
          <cell r="D52">
            <v>2390</v>
          </cell>
          <cell r="G52">
            <v>0</v>
          </cell>
          <cell r="H52">
            <v>20730</v>
          </cell>
          <cell r="I52">
            <v>0</v>
          </cell>
          <cell r="J52">
            <v>0</v>
          </cell>
          <cell r="K52">
            <v>0</v>
          </cell>
          <cell r="L52">
            <v>106344.9</v>
          </cell>
          <cell r="M52">
            <v>20730</v>
          </cell>
          <cell r="N52">
            <v>21.821052631578947</v>
          </cell>
          <cell r="O52">
            <v>0</v>
          </cell>
          <cell r="P52">
            <v>0</v>
          </cell>
          <cell r="S52">
            <v>0</v>
          </cell>
          <cell r="T52">
            <v>0</v>
          </cell>
          <cell r="V52">
            <v>0</v>
          </cell>
          <cell r="W52">
            <v>0</v>
          </cell>
          <cell r="AG52">
            <v>0</v>
          </cell>
          <cell r="AI52">
            <v>106344.9</v>
          </cell>
          <cell r="AJ52">
            <v>106344.9</v>
          </cell>
          <cell r="AT52">
            <v>106345</v>
          </cell>
          <cell r="AU52">
            <v>0.10000000000582077</v>
          </cell>
        </row>
        <row r="53">
          <cell r="D53">
            <v>2403</v>
          </cell>
          <cell r="G53">
            <v>0</v>
          </cell>
          <cell r="H53">
            <v>23940</v>
          </cell>
          <cell r="I53">
            <v>0</v>
          </cell>
          <cell r="J53">
            <v>0</v>
          </cell>
          <cell r="K53">
            <v>0</v>
          </cell>
          <cell r="L53">
            <v>122812.2</v>
          </cell>
          <cell r="M53">
            <v>23940</v>
          </cell>
          <cell r="N53">
            <v>25.2</v>
          </cell>
          <cell r="O53">
            <v>0</v>
          </cell>
          <cell r="P53">
            <v>0</v>
          </cell>
          <cell r="S53">
            <v>0</v>
          </cell>
          <cell r="T53">
            <v>0</v>
          </cell>
          <cell r="V53">
            <v>4700</v>
          </cell>
          <cell r="W53">
            <v>0</v>
          </cell>
          <cell r="AG53">
            <v>4700</v>
          </cell>
          <cell r="AI53">
            <v>127512.2</v>
          </cell>
          <cell r="AJ53">
            <v>127512.2</v>
          </cell>
          <cell r="AT53">
            <v>127512</v>
          </cell>
          <cell r="AU53">
            <v>-0.19999999999708962</v>
          </cell>
        </row>
        <row r="54">
          <cell r="D54">
            <v>2491</v>
          </cell>
          <cell r="G54">
            <v>0</v>
          </cell>
          <cell r="H54">
            <v>19680</v>
          </cell>
          <cell r="I54">
            <v>0</v>
          </cell>
          <cell r="J54">
            <v>0</v>
          </cell>
          <cell r="K54">
            <v>0</v>
          </cell>
          <cell r="L54">
            <v>100958.4</v>
          </cell>
          <cell r="M54">
            <v>19680</v>
          </cell>
          <cell r="N54">
            <v>20.71578947368421</v>
          </cell>
          <cell r="O54">
            <v>0</v>
          </cell>
          <cell r="P54">
            <v>6240</v>
          </cell>
          <cell r="S54">
            <v>32011.2</v>
          </cell>
          <cell r="T54">
            <v>6240</v>
          </cell>
          <cell r="V54">
            <v>12700</v>
          </cell>
          <cell r="W54">
            <v>0</v>
          </cell>
          <cell r="AG54">
            <v>12700</v>
          </cell>
          <cell r="AI54">
            <v>145669.6</v>
          </cell>
          <cell r="AJ54">
            <v>145669.6</v>
          </cell>
          <cell r="AT54">
            <v>145669</v>
          </cell>
          <cell r="AU54">
            <v>-0.6000000000058208</v>
          </cell>
        </row>
        <row r="55">
          <cell r="D55">
            <v>2493</v>
          </cell>
          <cell r="G55">
            <v>0</v>
          </cell>
          <cell r="H55">
            <v>27870</v>
          </cell>
          <cell r="I55">
            <v>0</v>
          </cell>
          <cell r="J55">
            <v>0</v>
          </cell>
          <cell r="K55">
            <v>0</v>
          </cell>
          <cell r="L55">
            <v>142973.1</v>
          </cell>
          <cell r="M55">
            <v>27870</v>
          </cell>
          <cell r="N55">
            <v>29.33684210526316</v>
          </cell>
          <cell r="O55">
            <v>0</v>
          </cell>
          <cell r="P55">
            <v>0</v>
          </cell>
          <cell r="S55">
            <v>0</v>
          </cell>
          <cell r="T55">
            <v>0</v>
          </cell>
          <cell r="V55">
            <v>0</v>
          </cell>
          <cell r="W55">
            <v>0</v>
          </cell>
          <cell r="AG55">
            <v>0</v>
          </cell>
          <cell r="AI55">
            <v>142973.1</v>
          </cell>
          <cell r="AJ55">
            <v>142973.1</v>
          </cell>
          <cell r="AT55">
            <v>142973</v>
          </cell>
          <cell r="AU55">
            <v>-0.10000000000582077</v>
          </cell>
        </row>
        <row r="56">
          <cell r="D56">
            <v>2529</v>
          </cell>
          <cell r="G56">
            <v>0</v>
          </cell>
          <cell r="H56">
            <v>44550</v>
          </cell>
          <cell r="I56">
            <v>0</v>
          </cell>
          <cell r="J56">
            <v>0</v>
          </cell>
          <cell r="K56">
            <v>0</v>
          </cell>
          <cell r="L56">
            <v>228541.5</v>
          </cell>
          <cell r="M56">
            <v>44550</v>
          </cell>
          <cell r="N56">
            <v>46.89473684210526</v>
          </cell>
          <cell r="O56">
            <v>0</v>
          </cell>
          <cell r="P56">
            <v>7650</v>
          </cell>
          <cell r="S56">
            <v>39244.5</v>
          </cell>
          <cell r="T56">
            <v>7650</v>
          </cell>
          <cell r="V56">
            <v>0</v>
          </cell>
          <cell r="W56">
            <v>0</v>
          </cell>
          <cell r="AG56">
            <v>0</v>
          </cell>
          <cell r="AI56">
            <v>267786</v>
          </cell>
          <cell r="AJ56">
            <v>267786</v>
          </cell>
          <cell r="AT56">
            <v>267787</v>
          </cell>
          <cell r="AU56">
            <v>1</v>
          </cell>
        </row>
        <row r="57">
          <cell r="D57">
            <v>2535</v>
          </cell>
          <cell r="G57">
            <v>0</v>
          </cell>
          <cell r="H57">
            <v>0</v>
          </cell>
          <cell r="I57">
            <v>0</v>
          </cell>
          <cell r="J57">
            <v>0</v>
          </cell>
          <cell r="K57">
            <v>0</v>
          </cell>
          <cell r="L57">
            <v>0</v>
          </cell>
          <cell r="M57">
            <v>0</v>
          </cell>
          <cell r="N57">
            <v>0</v>
          </cell>
          <cell r="O57">
            <v>0</v>
          </cell>
          <cell r="P57">
            <v>0</v>
          </cell>
          <cell r="S57">
            <v>0</v>
          </cell>
          <cell r="T57">
            <v>0</v>
          </cell>
          <cell r="V57">
            <v>0</v>
          </cell>
          <cell r="W57">
            <v>0</v>
          </cell>
          <cell r="AG57">
            <v>0</v>
          </cell>
          <cell r="AI57">
            <v>0</v>
          </cell>
          <cell r="AJ57">
            <v>0</v>
          </cell>
          <cell r="AT57">
            <v>0</v>
          </cell>
          <cell r="AU57">
            <v>0</v>
          </cell>
        </row>
        <row r="58">
          <cell r="D58">
            <v>2536</v>
          </cell>
          <cell r="G58">
            <v>0</v>
          </cell>
          <cell r="H58">
            <v>55110</v>
          </cell>
          <cell r="I58">
            <v>0</v>
          </cell>
          <cell r="J58">
            <v>0</v>
          </cell>
          <cell r="K58">
            <v>0</v>
          </cell>
          <cell r="L58">
            <v>282714.3</v>
          </cell>
          <cell r="M58">
            <v>55110</v>
          </cell>
          <cell r="N58">
            <v>58.01052631578948</v>
          </cell>
          <cell r="O58">
            <v>0</v>
          </cell>
          <cell r="P58">
            <v>0</v>
          </cell>
          <cell r="S58">
            <v>0</v>
          </cell>
          <cell r="T58">
            <v>0</v>
          </cell>
          <cell r="V58">
            <v>3700</v>
          </cell>
          <cell r="W58">
            <v>0</v>
          </cell>
          <cell r="AG58">
            <v>3700</v>
          </cell>
          <cell r="AI58">
            <v>286414.3</v>
          </cell>
          <cell r="AJ58">
            <v>286414.3</v>
          </cell>
          <cell r="AT58">
            <v>286414</v>
          </cell>
          <cell r="AU58">
            <v>-0.29999999998835847</v>
          </cell>
        </row>
        <row r="59">
          <cell r="D59">
            <v>2570</v>
          </cell>
          <cell r="G59">
            <v>0</v>
          </cell>
          <cell r="H59">
            <v>0</v>
          </cell>
          <cell r="I59">
            <v>0</v>
          </cell>
          <cell r="J59">
            <v>0</v>
          </cell>
          <cell r="K59">
            <v>0</v>
          </cell>
          <cell r="L59">
            <v>0</v>
          </cell>
          <cell r="M59">
            <v>0</v>
          </cell>
          <cell r="N59">
            <v>0</v>
          </cell>
          <cell r="O59">
            <v>0</v>
          </cell>
          <cell r="P59">
            <v>0</v>
          </cell>
          <cell r="S59">
            <v>0</v>
          </cell>
          <cell r="T59">
            <v>0</v>
          </cell>
          <cell r="V59">
            <v>0</v>
          </cell>
          <cell r="W59">
            <v>0</v>
          </cell>
          <cell r="AG59">
            <v>0</v>
          </cell>
          <cell r="AI59">
            <v>0</v>
          </cell>
          <cell r="AJ59">
            <v>0</v>
          </cell>
          <cell r="AT59">
            <v>0</v>
          </cell>
          <cell r="AU59">
            <v>0</v>
          </cell>
        </row>
        <row r="60">
          <cell r="D60">
            <v>2571</v>
          </cell>
          <cell r="G60">
            <v>0</v>
          </cell>
          <cell r="H60">
            <v>26400</v>
          </cell>
          <cell r="I60">
            <v>0</v>
          </cell>
          <cell r="J60">
            <v>0</v>
          </cell>
          <cell r="K60">
            <v>0</v>
          </cell>
          <cell r="L60">
            <v>135432</v>
          </cell>
          <cell r="M60">
            <v>26400</v>
          </cell>
          <cell r="N60">
            <v>27.789473684210527</v>
          </cell>
          <cell r="O60">
            <v>0</v>
          </cell>
          <cell r="P60">
            <v>0</v>
          </cell>
          <cell r="S60">
            <v>0</v>
          </cell>
          <cell r="T60">
            <v>0</v>
          </cell>
          <cell r="V60">
            <v>0</v>
          </cell>
          <cell r="W60">
            <v>0</v>
          </cell>
          <cell r="AG60">
            <v>0</v>
          </cell>
          <cell r="AI60">
            <v>135432</v>
          </cell>
          <cell r="AJ60">
            <v>135432</v>
          </cell>
          <cell r="AT60">
            <v>135432</v>
          </cell>
          <cell r="AU60">
            <v>0</v>
          </cell>
        </row>
        <row r="61">
          <cell r="D61">
            <v>2605</v>
          </cell>
          <cell r="G61">
            <v>0</v>
          </cell>
          <cell r="H61">
            <v>0</v>
          </cell>
          <cell r="I61">
            <v>0</v>
          </cell>
          <cell r="J61">
            <v>0</v>
          </cell>
          <cell r="K61">
            <v>0</v>
          </cell>
          <cell r="L61">
            <v>0</v>
          </cell>
          <cell r="M61">
            <v>0</v>
          </cell>
          <cell r="N61">
            <v>0</v>
          </cell>
          <cell r="O61">
            <v>0</v>
          </cell>
          <cell r="P61">
            <v>0</v>
          </cell>
          <cell r="S61">
            <v>0</v>
          </cell>
          <cell r="T61">
            <v>0</v>
          </cell>
          <cell r="V61">
            <v>0</v>
          </cell>
          <cell r="W61">
            <v>0</v>
          </cell>
          <cell r="AG61">
            <v>0</v>
          </cell>
          <cell r="AI61">
            <v>0</v>
          </cell>
          <cell r="AJ61">
            <v>0</v>
          </cell>
          <cell r="AT61">
            <v>0</v>
          </cell>
          <cell r="AU61">
            <v>0</v>
          </cell>
        </row>
        <row r="62">
          <cell r="D62">
            <v>2606</v>
          </cell>
          <cell r="G62">
            <v>0</v>
          </cell>
          <cell r="H62">
            <v>28500</v>
          </cell>
          <cell r="I62">
            <v>0</v>
          </cell>
          <cell r="J62">
            <v>0</v>
          </cell>
          <cell r="K62">
            <v>0</v>
          </cell>
          <cell r="L62">
            <v>146205</v>
          </cell>
          <cell r="M62">
            <v>28500</v>
          </cell>
          <cell r="N62">
            <v>30</v>
          </cell>
          <cell r="O62">
            <v>0</v>
          </cell>
          <cell r="P62">
            <v>0</v>
          </cell>
          <cell r="S62">
            <v>0</v>
          </cell>
          <cell r="T62">
            <v>0</v>
          </cell>
          <cell r="V62">
            <v>0</v>
          </cell>
          <cell r="W62">
            <v>0</v>
          </cell>
          <cell r="AG62">
            <v>0</v>
          </cell>
          <cell r="AI62">
            <v>146205</v>
          </cell>
          <cell r="AJ62">
            <v>146205</v>
          </cell>
          <cell r="AT62">
            <v>146205</v>
          </cell>
          <cell r="AU62">
            <v>0</v>
          </cell>
        </row>
        <row r="63">
          <cell r="D63">
            <v>2782</v>
          </cell>
          <cell r="G63">
            <v>0</v>
          </cell>
          <cell r="H63">
            <v>23940</v>
          </cell>
          <cell r="I63">
            <v>0</v>
          </cell>
          <cell r="J63">
            <v>0</v>
          </cell>
          <cell r="K63">
            <v>0</v>
          </cell>
          <cell r="L63">
            <v>122812.2</v>
          </cell>
          <cell r="M63">
            <v>23940</v>
          </cell>
          <cell r="N63">
            <v>25.2</v>
          </cell>
          <cell r="O63">
            <v>0</v>
          </cell>
          <cell r="P63">
            <v>140</v>
          </cell>
          <cell r="S63">
            <v>718.1999999999999</v>
          </cell>
          <cell r="T63">
            <v>140</v>
          </cell>
          <cell r="V63">
            <v>0</v>
          </cell>
          <cell r="W63">
            <v>0</v>
          </cell>
          <cell r="AG63">
            <v>0</v>
          </cell>
          <cell r="AI63">
            <v>123530.4</v>
          </cell>
          <cell r="AJ63">
            <v>123530.4</v>
          </cell>
          <cell r="AT63">
            <v>123530</v>
          </cell>
          <cell r="AU63">
            <v>-0.39999999999417923</v>
          </cell>
        </row>
        <row r="64">
          <cell r="D64">
            <v>2811</v>
          </cell>
          <cell r="G64">
            <v>0</v>
          </cell>
          <cell r="H64">
            <v>48180</v>
          </cell>
          <cell r="I64">
            <v>0</v>
          </cell>
          <cell r="J64">
            <v>0</v>
          </cell>
          <cell r="K64">
            <v>0</v>
          </cell>
          <cell r="L64">
            <v>247163.4</v>
          </cell>
          <cell r="M64">
            <v>48180</v>
          </cell>
          <cell r="N64">
            <v>50.71578947368421</v>
          </cell>
          <cell r="O64">
            <v>0</v>
          </cell>
          <cell r="P64">
            <v>140</v>
          </cell>
          <cell r="S64">
            <v>718.1999999999999</v>
          </cell>
          <cell r="T64">
            <v>140</v>
          </cell>
          <cell r="V64">
            <v>0</v>
          </cell>
          <cell r="W64">
            <v>0</v>
          </cell>
          <cell r="AG64">
            <v>0</v>
          </cell>
          <cell r="AI64">
            <v>247881.6</v>
          </cell>
          <cell r="AJ64">
            <v>247881.6</v>
          </cell>
          <cell r="AT64">
            <v>247881</v>
          </cell>
          <cell r="AU64">
            <v>-0.6000000000058208</v>
          </cell>
        </row>
        <row r="65">
          <cell r="D65">
            <v>2815</v>
          </cell>
          <cell r="G65">
            <v>0</v>
          </cell>
          <cell r="H65">
            <v>33870</v>
          </cell>
          <cell r="I65">
            <v>0</v>
          </cell>
          <cell r="J65">
            <v>0</v>
          </cell>
          <cell r="K65">
            <v>0</v>
          </cell>
          <cell r="L65">
            <v>173753.1</v>
          </cell>
          <cell r="M65">
            <v>33870</v>
          </cell>
          <cell r="N65">
            <v>35.65263157894737</v>
          </cell>
          <cell r="O65">
            <v>0</v>
          </cell>
          <cell r="P65">
            <v>18240</v>
          </cell>
          <cell r="S65">
            <v>93571.2</v>
          </cell>
          <cell r="T65">
            <v>18240</v>
          </cell>
          <cell r="V65">
            <v>7000</v>
          </cell>
          <cell r="W65">
            <v>0</v>
          </cell>
          <cell r="AG65">
            <v>7000</v>
          </cell>
          <cell r="AI65">
            <v>274324.3</v>
          </cell>
          <cell r="AJ65">
            <v>274324.3</v>
          </cell>
          <cell r="AT65">
            <v>274324</v>
          </cell>
          <cell r="AU65">
            <v>-0.29999999998835847</v>
          </cell>
        </row>
        <row r="66">
          <cell r="D66">
            <v>2818</v>
          </cell>
          <cell r="G66">
            <v>0</v>
          </cell>
          <cell r="H66">
            <v>0</v>
          </cell>
          <cell r="I66">
            <v>0</v>
          </cell>
          <cell r="J66">
            <v>0</v>
          </cell>
          <cell r="K66">
            <v>0</v>
          </cell>
          <cell r="L66">
            <v>0</v>
          </cell>
          <cell r="M66">
            <v>0</v>
          </cell>
          <cell r="N66">
            <v>0</v>
          </cell>
          <cell r="O66">
            <v>0</v>
          </cell>
          <cell r="P66">
            <v>0</v>
          </cell>
          <cell r="S66">
            <v>0</v>
          </cell>
          <cell r="T66">
            <v>0</v>
          </cell>
          <cell r="V66">
            <v>0</v>
          </cell>
          <cell r="W66">
            <v>0</v>
          </cell>
          <cell r="AG66">
            <v>0</v>
          </cell>
          <cell r="AI66">
            <v>0</v>
          </cell>
          <cell r="AJ66">
            <v>0</v>
          </cell>
          <cell r="AT66">
            <v>0</v>
          </cell>
          <cell r="AU66">
            <v>0</v>
          </cell>
        </row>
        <row r="67">
          <cell r="D67">
            <v>2869</v>
          </cell>
          <cell r="G67">
            <v>0</v>
          </cell>
          <cell r="H67">
            <v>43650</v>
          </cell>
          <cell r="I67">
            <v>0</v>
          </cell>
          <cell r="J67">
            <v>0</v>
          </cell>
          <cell r="K67">
            <v>0</v>
          </cell>
          <cell r="L67">
            <v>223924.5</v>
          </cell>
          <cell r="M67">
            <v>43650</v>
          </cell>
          <cell r="N67">
            <v>45.94736842105263</v>
          </cell>
          <cell r="O67">
            <v>0</v>
          </cell>
          <cell r="P67">
            <v>0</v>
          </cell>
          <cell r="S67">
            <v>0</v>
          </cell>
          <cell r="T67">
            <v>0</v>
          </cell>
          <cell r="V67">
            <v>0</v>
          </cell>
          <cell r="W67">
            <v>0</v>
          </cell>
          <cell r="AG67">
            <v>0</v>
          </cell>
          <cell r="AI67">
            <v>223924.5</v>
          </cell>
          <cell r="AJ67">
            <v>223924.5</v>
          </cell>
          <cell r="AT67">
            <v>223925</v>
          </cell>
          <cell r="AU67">
            <v>0.5</v>
          </cell>
        </row>
        <row r="68">
          <cell r="D68">
            <v>2870</v>
          </cell>
          <cell r="G68">
            <v>0</v>
          </cell>
          <cell r="H68">
            <v>0</v>
          </cell>
          <cell r="I68">
            <v>0</v>
          </cell>
          <cell r="J68">
            <v>0</v>
          </cell>
          <cell r="K68">
            <v>0</v>
          </cell>
          <cell r="L68">
            <v>0</v>
          </cell>
          <cell r="M68">
            <v>0</v>
          </cell>
          <cell r="N68">
            <v>0</v>
          </cell>
          <cell r="O68">
            <v>0</v>
          </cell>
          <cell r="P68">
            <v>0</v>
          </cell>
          <cell r="S68">
            <v>0</v>
          </cell>
          <cell r="T68">
            <v>0</v>
          </cell>
          <cell r="V68">
            <v>0</v>
          </cell>
          <cell r="W68">
            <v>0</v>
          </cell>
          <cell r="AG68">
            <v>0</v>
          </cell>
          <cell r="AI68">
            <v>0</v>
          </cell>
          <cell r="AJ68">
            <v>0</v>
          </cell>
          <cell r="AT68">
            <v>0</v>
          </cell>
          <cell r="AU68">
            <v>0</v>
          </cell>
        </row>
        <row r="69">
          <cell r="D69">
            <v>2871</v>
          </cell>
          <cell r="G69">
            <v>0</v>
          </cell>
          <cell r="H69">
            <v>27330</v>
          </cell>
          <cell r="I69">
            <v>0</v>
          </cell>
          <cell r="J69">
            <v>0</v>
          </cell>
          <cell r="K69">
            <v>0</v>
          </cell>
          <cell r="L69">
            <v>140202.9</v>
          </cell>
          <cell r="M69">
            <v>27330</v>
          </cell>
          <cell r="N69">
            <v>28.768421052631577</v>
          </cell>
          <cell r="O69">
            <v>0</v>
          </cell>
          <cell r="P69">
            <v>0</v>
          </cell>
          <cell r="S69">
            <v>0</v>
          </cell>
          <cell r="T69">
            <v>0</v>
          </cell>
          <cell r="V69">
            <v>0</v>
          </cell>
          <cell r="W69">
            <v>0</v>
          </cell>
          <cell r="AG69">
            <v>0</v>
          </cell>
          <cell r="AI69">
            <v>140202.9</v>
          </cell>
          <cell r="AJ69">
            <v>140202.9</v>
          </cell>
          <cell r="AT69">
            <v>140203</v>
          </cell>
          <cell r="AU69">
            <v>0.10000000000582077</v>
          </cell>
        </row>
        <row r="70">
          <cell r="D70">
            <v>2878</v>
          </cell>
          <cell r="G70">
            <v>27030</v>
          </cell>
          <cell r="H70">
            <v>0</v>
          </cell>
          <cell r="I70">
            <v>0</v>
          </cell>
          <cell r="J70">
            <v>0</v>
          </cell>
          <cell r="K70">
            <v>0</v>
          </cell>
          <cell r="L70">
            <v>131095.5</v>
          </cell>
          <cell r="M70">
            <v>27030</v>
          </cell>
          <cell r="N70">
            <v>28.45263157894737</v>
          </cell>
          <cell r="O70">
            <v>0</v>
          </cell>
          <cell r="P70">
            <v>0</v>
          </cell>
          <cell r="S70">
            <v>0</v>
          </cell>
          <cell r="T70">
            <v>0</v>
          </cell>
          <cell r="V70">
            <v>0</v>
          </cell>
          <cell r="W70">
            <v>0</v>
          </cell>
          <cell r="AG70">
            <v>0</v>
          </cell>
          <cell r="AI70">
            <v>131095.5</v>
          </cell>
          <cell r="AJ70">
            <v>131095.5</v>
          </cell>
          <cell r="AT70">
            <v>131096</v>
          </cell>
          <cell r="AU70">
            <v>0.5</v>
          </cell>
        </row>
        <row r="71">
          <cell r="D71">
            <v>2887</v>
          </cell>
          <cell r="G71">
            <v>0</v>
          </cell>
          <cell r="H71">
            <v>22800</v>
          </cell>
          <cell r="I71">
            <v>0</v>
          </cell>
          <cell r="J71">
            <v>0</v>
          </cell>
          <cell r="K71">
            <v>0</v>
          </cell>
          <cell r="L71">
            <v>116964</v>
          </cell>
          <cell r="M71">
            <v>22800</v>
          </cell>
          <cell r="N71">
            <v>24</v>
          </cell>
          <cell r="O71">
            <v>0</v>
          </cell>
          <cell r="P71">
            <v>0</v>
          </cell>
          <cell r="S71">
            <v>0</v>
          </cell>
          <cell r="T71">
            <v>0</v>
          </cell>
          <cell r="V71">
            <v>0</v>
          </cell>
          <cell r="W71">
            <v>0</v>
          </cell>
          <cell r="AG71">
            <v>0</v>
          </cell>
          <cell r="AI71">
            <v>116964</v>
          </cell>
          <cell r="AJ71">
            <v>116964</v>
          </cell>
          <cell r="AT71">
            <v>116964</v>
          </cell>
          <cell r="AU71">
            <v>0</v>
          </cell>
        </row>
        <row r="72">
          <cell r="D72">
            <v>2911</v>
          </cell>
          <cell r="G72">
            <v>0</v>
          </cell>
          <cell r="H72">
            <v>28500</v>
          </cell>
          <cell r="I72">
            <v>0</v>
          </cell>
          <cell r="J72">
            <v>0</v>
          </cell>
          <cell r="K72">
            <v>0</v>
          </cell>
          <cell r="L72">
            <v>146205</v>
          </cell>
          <cell r="M72">
            <v>28500</v>
          </cell>
          <cell r="N72">
            <v>30</v>
          </cell>
          <cell r="O72">
            <v>0</v>
          </cell>
          <cell r="P72">
            <v>0</v>
          </cell>
          <cell r="S72">
            <v>0</v>
          </cell>
          <cell r="T72">
            <v>0</v>
          </cell>
          <cell r="V72">
            <v>0</v>
          </cell>
          <cell r="W72">
            <v>0</v>
          </cell>
          <cell r="AG72">
            <v>0</v>
          </cell>
          <cell r="AI72">
            <v>146205</v>
          </cell>
          <cell r="AJ72">
            <v>146205</v>
          </cell>
          <cell r="AT72">
            <v>146205</v>
          </cell>
          <cell r="AU72">
            <v>0</v>
          </cell>
        </row>
        <row r="73">
          <cell r="D73">
            <v>3301</v>
          </cell>
          <cell r="G73">
            <v>0</v>
          </cell>
          <cell r="H73">
            <v>0</v>
          </cell>
          <cell r="I73">
            <v>0</v>
          </cell>
          <cell r="J73">
            <v>0</v>
          </cell>
          <cell r="K73">
            <v>0</v>
          </cell>
          <cell r="L73">
            <v>0</v>
          </cell>
          <cell r="M73">
            <v>0</v>
          </cell>
          <cell r="N73">
            <v>0</v>
          </cell>
          <cell r="O73">
            <v>0</v>
          </cell>
          <cell r="P73">
            <v>0</v>
          </cell>
          <cell r="S73">
            <v>0</v>
          </cell>
          <cell r="T73">
            <v>0</v>
          </cell>
          <cell r="V73">
            <v>0</v>
          </cell>
          <cell r="W73">
            <v>0</v>
          </cell>
          <cell r="AG73">
            <v>0</v>
          </cell>
          <cell r="AI73">
            <v>0</v>
          </cell>
          <cell r="AJ73">
            <v>0</v>
          </cell>
          <cell r="AT73">
            <v>0</v>
          </cell>
          <cell r="AU73">
            <v>0</v>
          </cell>
        </row>
        <row r="74">
          <cell r="D74">
            <v>3315</v>
          </cell>
          <cell r="G74">
            <v>0</v>
          </cell>
          <cell r="H74">
            <v>0</v>
          </cell>
          <cell r="I74">
            <v>0</v>
          </cell>
          <cell r="J74">
            <v>0</v>
          </cell>
          <cell r="K74">
            <v>0</v>
          </cell>
          <cell r="L74">
            <v>0</v>
          </cell>
          <cell r="M74">
            <v>0</v>
          </cell>
          <cell r="N74">
            <v>0</v>
          </cell>
          <cell r="O74">
            <v>0</v>
          </cell>
          <cell r="P74">
            <v>0</v>
          </cell>
          <cell r="S74">
            <v>0</v>
          </cell>
          <cell r="T74">
            <v>0</v>
          </cell>
          <cell r="V74">
            <v>0</v>
          </cell>
          <cell r="W74">
            <v>0</v>
          </cell>
          <cell r="AG74">
            <v>0</v>
          </cell>
          <cell r="AI74">
            <v>0</v>
          </cell>
          <cell r="AJ74">
            <v>0</v>
          </cell>
          <cell r="AT74">
            <v>0</v>
          </cell>
          <cell r="AU74">
            <v>0</v>
          </cell>
        </row>
        <row r="75">
          <cell r="D75">
            <v>3325</v>
          </cell>
          <cell r="G75">
            <v>0</v>
          </cell>
          <cell r="H75">
            <v>26400</v>
          </cell>
          <cell r="I75">
            <v>0</v>
          </cell>
          <cell r="J75">
            <v>0</v>
          </cell>
          <cell r="K75">
            <v>0</v>
          </cell>
          <cell r="L75">
            <v>135432</v>
          </cell>
          <cell r="M75">
            <v>26400</v>
          </cell>
          <cell r="N75">
            <v>27.789473684210527</v>
          </cell>
          <cell r="O75">
            <v>0</v>
          </cell>
          <cell r="P75">
            <v>0</v>
          </cell>
          <cell r="S75">
            <v>0</v>
          </cell>
          <cell r="T75">
            <v>0</v>
          </cell>
          <cell r="V75">
            <v>6600</v>
          </cell>
          <cell r="W75">
            <v>0</v>
          </cell>
          <cell r="AG75">
            <v>6600</v>
          </cell>
          <cell r="AI75">
            <v>142032</v>
          </cell>
          <cell r="AJ75">
            <v>142032</v>
          </cell>
          <cell r="AT75">
            <v>142032</v>
          </cell>
          <cell r="AU75">
            <v>0</v>
          </cell>
        </row>
        <row r="76">
          <cell r="D76">
            <v>3344</v>
          </cell>
          <cell r="G76">
            <v>0</v>
          </cell>
          <cell r="H76">
            <v>22200</v>
          </cell>
          <cell r="I76">
            <v>0</v>
          </cell>
          <cell r="J76">
            <v>0</v>
          </cell>
          <cell r="K76">
            <v>0</v>
          </cell>
          <cell r="L76">
            <v>113886</v>
          </cell>
          <cell r="M76">
            <v>22200</v>
          </cell>
          <cell r="N76">
            <v>23.36842105263158</v>
          </cell>
          <cell r="O76">
            <v>0</v>
          </cell>
          <cell r="P76">
            <v>0</v>
          </cell>
          <cell r="S76">
            <v>0</v>
          </cell>
          <cell r="T76">
            <v>0</v>
          </cell>
          <cell r="V76">
            <v>8000</v>
          </cell>
          <cell r="W76">
            <v>0</v>
          </cell>
          <cell r="AG76">
            <v>8000</v>
          </cell>
          <cell r="AI76">
            <v>121886</v>
          </cell>
          <cell r="AJ76">
            <v>121886</v>
          </cell>
          <cell r="AT76">
            <v>121886</v>
          </cell>
          <cell r="AU76">
            <v>0</v>
          </cell>
        </row>
        <row r="77">
          <cell r="D77">
            <v>3360</v>
          </cell>
          <cell r="G77">
            <v>0</v>
          </cell>
          <cell r="H77">
            <v>0</v>
          </cell>
          <cell r="I77">
            <v>0</v>
          </cell>
          <cell r="J77">
            <v>0</v>
          </cell>
          <cell r="K77">
            <v>0</v>
          </cell>
          <cell r="L77">
            <v>0</v>
          </cell>
          <cell r="M77">
            <v>0</v>
          </cell>
          <cell r="N77">
            <v>0</v>
          </cell>
          <cell r="O77">
            <v>0</v>
          </cell>
          <cell r="P77">
            <v>0</v>
          </cell>
          <cell r="S77">
            <v>0</v>
          </cell>
          <cell r="T77">
            <v>0</v>
          </cell>
          <cell r="V77">
            <v>0</v>
          </cell>
          <cell r="W77">
            <v>0</v>
          </cell>
          <cell r="AG77">
            <v>0</v>
          </cell>
          <cell r="AI77">
            <v>0</v>
          </cell>
          <cell r="AJ77">
            <v>0</v>
          </cell>
          <cell r="AT77">
            <v>0</v>
          </cell>
          <cell r="AU77">
            <v>0</v>
          </cell>
        </row>
        <row r="78">
          <cell r="D78">
            <v>3374</v>
          </cell>
          <cell r="G78">
            <v>0</v>
          </cell>
          <cell r="H78">
            <v>23100</v>
          </cell>
          <cell r="I78">
            <v>0</v>
          </cell>
          <cell r="J78">
            <v>0</v>
          </cell>
          <cell r="K78">
            <v>0</v>
          </cell>
          <cell r="L78">
            <v>118503</v>
          </cell>
          <cell r="M78">
            <v>23100</v>
          </cell>
          <cell r="N78">
            <v>24.31578947368421</v>
          </cell>
          <cell r="O78">
            <v>0</v>
          </cell>
          <cell r="P78">
            <v>0</v>
          </cell>
          <cell r="S78">
            <v>0</v>
          </cell>
          <cell r="T78">
            <v>0</v>
          </cell>
          <cell r="V78">
            <v>0</v>
          </cell>
          <cell r="W78">
            <v>0</v>
          </cell>
          <cell r="AG78">
            <v>0</v>
          </cell>
          <cell r="AI78">
            <v>118503</v>
          </cell>
          <cell r="AJ78">
            <v>118503</v>
          </cell>
          <cell r="AT78">
            <v>118503</v>
          </cell>
          <cell r="AU78">
            <v>0</v>
          </cell>
        </row>
        <row r="79">
          <cell r="D79">
            <v>3416</v>
          </cell>
          <cell r="G79">
            <v>0</v>
          </cell>
          <cell r="H79">
            <v>17325</v>
          </cell>
          <cell r="I79">
            <v>0</v>
          </cell>
          <cell r="J79">
            <v>0</v>
          </cell>
          <cell r="K79">
            <v>0</v>
          </cell>
          <cell r="L79">
            <v>88877.25</v>
          </cell>
          <cell r="M79">
            <v>17325</v>
          </cell>
          <cell r="N79">
            <v>18.236842105263158</v>
          </cell>
          <cell r="O79">
            <v>0</v>
          </cell>
          <cell r="P79">
            <v>0</v>
          </cell>
          <cell r="S79">
            <v>0</v>
          </cell>
          <cell r="T79">
            <v>0</v>
          </cell>
          <cell r="V79">
            <v>17100</v>
          </cell>
          <cell r="W79">
            <v>0</v>
          </cell>
          <cell r="AG79">
            <v>17100</v>
          </cell>
          <cell r="AI79">
            <v>105977.25</v>
          </cell>
          <cell r="AJ79">
            <v>105977.25</v>
          </cell>
          <cell r="AT79">
            <v>105977</v>
          </cell>
          <cell r="AU79">
            <v>-0.25</v>
          </cell>
        </row>
        <row r="80">
          <cell r="D80">
            <v>3420</v>
          </cell>
          <cell r="G80">
            <v>0</v>
          </cell>
          <cell r="H80">
            <v>0</v>
          </cell>
          <cell r="I80">
            <v>0</v>
          </cell>
          <cell r="J80">
            <v>0</v>
          </cell>
          <cell r="K80">
            <v>0</v>
          </cell>
          <cell r="L80">
            <v>0</v>
          </cell>
          <cell r="M80">
            <v>0</v>
          </cell>
          <cell r="N80">
            <v>0</v>
          </cell>
          <cell r="O80">
            <v>0</v>
          </cell>
          <cell r="P80">
            <v>0</v>
          </cell>
          <cell r="S80">
            <v>0</v>
          </cell>
          <cell r="T80">
            <v>0</v>
          </cell>
          <cell r="V80">
            <v>0</v>
          </cell>
          <cell r="W80">
            <v>0</v>
          </cell>
          <cell r="AG80">
            <v>0</v>
          </cell>
          <cell r="AI80">
            <v>0</v>
          </cell>
          <cell r="AJ80">
            <v>0</v>
          </cell>
          <cell r="AT80">
            <v>0</v>
          </cell>
          <cell r="AU80">
            <v>0</v>
          </cell>
        </row>
        <row r="81">
          <cell r="D81">
            <v>3454</v>
          </cell>
          <cell r="G81">
            <v>0</v>
          </cell>
          <cell r="H81">
            <v>23190</v>
          </cell>
          <cell r="I81">
            <v>0</v>
          </cell>
          <cell r="J81">
            <v>0</v>
          </cell>
          <cell r="K81">
            <v>0</v>
          </cell>
          <cell r="L81">
            <v>118964.7</v>
          </cell>
          <cell r="M81">
            <v>23190</v>
          </cell>
          <cell r="N81">
            <v>24.410526315789475</v>
          </cell>
          <cell r="O81">
            <v>0</v>
          </cell>
          <cell r="P81">
            <v>0</v>
          </cell>
          <cell r="S81">
            <v>0</v>
          </cell>
          <cell r="T81">
            <v>0</v>
          </cell>
          <cell r="V81">
            <v>3300</v>
          </cell>
          <cell r="W81">
            <v>0</v>
          </cell>
          <cell r="AG81">
            <v>3300</v>
          </cell>
          <cell r="AI81">
            <v>122264.7</v>
          </cell>
          <cell r="AJ81">
            <v>122264.7</v>
          </cell>
          <cell r="AT81">
            <v>122265</v>
          </cell>
          <cell r="AU81">
            <v>0.3000000000029104</v>
          </cell>
        </row>
        <row r="82">
          <cell r="D82">
            <v>3472</v>
          </cell>
          <cell r="G82">
            <v>0</v>
          </cell>
          <cell r="H82">
            <v>0</v>
          </cell>
          <cell r="I82">
            <v>0</v>
          </cell>
          <cell r="J82">
            <v>0</v>
          </cell>
          <cell r="K82">
            <v>0</v>
          </cell>
          <cell r="L82">
            <v>0</v>
          </cell>
          <cell r="M82">
            <v>0</v>
          </cell>
          <cell r="N82">
            <v>0</v>
          </cell>
          <cell r="O82">
            <v>0</v>
          </cell>
          <cell r="P82">
            <v>0</v>
          </cell>
          <cell r="S82">
            <v>0</v>
          </cell>
          <cell r="T82">
            <v>0</v>
          </cell>
          <cell r="V82">
            <v>0</v>
          </cell>
          <cell r="W82">
            <v>0</v>
          </cell>
          <cell r="AG82">
            <v>0</v>
          </cell>
          <cell r="AI82">
            <v>0</v>
          </cell>
          <cell r="AJ82">
            <v>0</v>
          </cell>
          <cell r="AT82">
            <v>0</v>
          </cell>
          <cell r="AU82">
            <v>0</v>
          </cell>
        </row>
        <row r="83">
          <cell r="D83">
            <v>3478</v>
          </cell>
          <cell r="G83">
            <v>0</v>
          </cell>
          <cell r="H83">
            <v>0</v>
          </cell>
          <cell r="I83">
            <v>0</v>
          </cell>
          <cell r="J83">
            <v>0</v>
          </cell>
          <cell r="K83">
            <v>0</v>
          </cell>
          <cell r="L83">
            <v>0</v>
          </cell>
          <cell r="M83">
            <v>0</v>
          </cell>
          <cell r="N83">
            <v>0</v>
          </cell>
          <cell r="O83">
            <v>0</v>
          </cell>
          <cell r="P83">
            <v>0</v>
          </cell>
          <cell r="S83">
            <v>0</v>
          </cell>
          <cell r="T83">
            <v>0</v>
          </cell>
          <cell r="V83">
            <v>0</v>
          </cell>
          <cell r="W83">
            <v>0</v>
          </cell>
          <cell r="AG83">
            <v>0</v>
          </cell>
          <cell r="AI83">
            <v>0</v>
          </cell>
          <cell r="AJ83">
            <v>0</v>
          </cell>
          <cell r="AT83">
            <v>0</v>
          </cell>
          <cell r="AU83">
            <v>0</v>
          </cell>
        </row>
        <row r="84">
          <cell r="D84">
            <v>3518</v>
          </cell>
          <cell r="G84">
            <v>24000</v>
          </cell>
          <cell r="H84">
            <v>0</v>
          </cell>
          <cell r="I84">
            <v>0</v>
          </cell>
          <cell r="J84">
            <v>0</v>
          </cell>
          <cell r="K84">
            <v>0</v>
          </cell>
          <cell r="L84">
            <v>116399.99999999999</v>
          </cell>
          <cell r="M84">
            <v>24000</v>
          </cell>
          <cell r="N84">
            <v>25.263157894736842</v>
          </cell>
          <cell r="O84">
            <v>0</v>
          </cell>
          <cell r="P84">
            <v>0</v>
          </cell>
          <cell r="S84">
            <v>0</v>
          </cell>
          <cell r="T84">
            <v>0</v>
          </cell>
          <cell r="V84">
            <v>6400</v>
          </cell>
          <cell r="W84">
            <v>0</v>
          </cell>
          <cell r="AG84">
            <v>6400</v>
          </cell>
          <cell r="AI84">
            <v>122799.99999999999</v>
          </cell>
          <cell r="AJ84">
            <v>122799.99999999999</v>
          </cell>
          <cell r="AT84">
            <v>122800</v>
          </cell>
          <cell r="AU84">
            <v>0</v>
          </cell>
        </row>
        <row r="85">
          <cell r="D85">
            <v>3548</v>
          </cell>
          <cell r="G85">
            <v>0</v>
          </cell>
          <cell r="H85">
            <v>0</v>
          </cell>
          <cell r="I85">
            <v>0</v>
          </cell>
          <cell r="J85">
            <v>0</v>
          </cell>
          <cell r="K85">
            <v>0</v>
          </cell>
          <cell r="L85">
            <v>0</v>
          </cell>
          <cell r="M85">
            <v>0</v>
          </cell>
          <cell r="N85">
            <v>0</v>
          </cell>
          <cell r="O85">
            <v>0</v>
          </cell>
          <cell r="P85">
            <v>0</v>
          </cell>
          <cell r="S85">
            <v>0</v>
          </cell>
          <cell r="T85">
            <v>0</v>
          </cell>
          <cell r="V85">
            <v>0</v>
          </cell>
          <cell r="W85">
            <v>0</v>
          </cell>
          <cell r="AG85">
            <v>0</v>
          </cell>
          <cell r="AI85">
            <v>0</v>
          </cell>
          <cell r="AJ85">
            <v>0</v>
          </cell>
          <cell r="AT85">
            <v>0</v>
          </cell>
          <cell r="AU85">
            <v>0</v>
          </cell>
        </row>
        <row r="86">
          <cell r="D86">
            <v>3588</v>
          </cell>
          <cell r="G86">
            <v>0</v>
          </cell>
          <cell r="H86">
            <v>28680</v>
          </cell>
          <cell r="I86">
            <v>0</v>
          </cell>
          <cell r="J86">
            <v>0</v>
          </cell>
          <cell r="K86">
            <v>0</v>
          </cell>
          <cell r="L86">
            <v>147128.4</v>
          </cell>
          <cell r="M86">
            <v>28680</v>
          </cell>
          <cell r="N86">
            <v>30.189473684210526</v>
          </cell>
          <cell r="O86">
            <v>0</v>
          </cell>
          <cell r="P86">
            <v>0</v>
          </cell>
          <cell r="S86">
            <v>0</v>
          </cell>
          <cell r="T86">
            <v>0</v>
          </cell>
          <cell r="V86">
            <v>6200</v>
          </cell>
          <cell r="W86">
            <v>0</v>
          </cell>
          <cell r="AG86">
            <v>6200</v>
          </cell>
          <cell r="AI86">
            <v>153328.4</v>
          </cell>
          <cell r="AJ86">
            <v>153328.4</v>
          </cell>
          <cell r="AT86">
            <v>153328</v>
          </cell>
          <cell r="AU86">
            <v>-0.39999999999417923</v>
          </cell>
        </row>
        <row r="87">
          <cell r="D87">
            <v>3594</v>
          </cell>
          <cell r="G87">
            <v>0</v>
          </cell>
          <cell r="H87">
            <v>16920</v>
          </cell>
          <cell r="I87">
            <v>0</v>
          </cell>
          <cell r="J87">
            <v>0</v>
          </cell>
          <cell r="K87">
            <v>0</v>
          </cell>
          <cell r="L87">
            <v>86799.59999999999</v>
          </cell>
          <cell r="M87">
            <v>16920</v>
          </cell>
          <cell r="N87">
            <v>17.810526315789474</v>
          </cell>
          <cell r="O87">
            <v>0</v>
          </cell>
          <cell r="P87">
            <v>6140</v>
          </cell>
          <cell r="S87">
            <v>31498.2</v>
          </cell>
          <cell r="T87">
            <v>6140</v>
          </cell>
          <cell r="V87">
            <v>5300</v>
          </cell>
          <cell r="W87">
            <v>0</v>
          </cell>
          <cell r="AG87">
            <v>5300</v>
          </cell>
          <cell r="AI87">
            <v>123597.79999999999</v>
          </cell>
          <cell r="AJ87">
            <v>123597.79999999999</v>
          </cell>
          <cell r="AT87">
            <v>123598</v>
          </cell>
          <cell r="AU87">
            <v>0.20000000001164153</v>
          </cell>
        </row>
        <row r="88">
          <cell r="D88">
            <v>3597</v>
          </cell>
          <cell r="G88">
            <v>0</v>
          </cell>
          <cell r="H88">
            <v>28500</v>
          </cell>
          <cell r="I88">
            <v>0</v>
          </cell>
          <cell r="J88">
            <v>0</v>
          </cell>
          <cell r="K88">
            <v>0</v>
          </cell>
          <cell r="L88">
            <v>146205</v>
          </cell>
          <cell r="M88">
            <v>28500</v>
          </cell>
          <cell r="N88">
            <v>30</v>
          </cell>
          <cell r="O88">
            <v>0</v>
          </cell>
          <cell r="P88">
            <v>0</v>
          </cell>
          <cell r="S88">
            <v>0</v>
          </cell>
          <cell r="T88">
            <v>0</v>
          </cell>
          <cell r="V88">
            <v>6600</v>
          </cell>
          <cell r="W88">
            <v>0</v>
          </cell>
          <cell r="AG88">
            <v>6600</v>
          </cell>
          <cell r="AI88">
            <v>152805</v>
          </cell>
          <cell r="AJ88">
            <v>152805</v>
          </cell>
          <cell r="AT88">
            <v>152805</v>
          </cell>
          <cell r="AU88">
            <v>0</v>
          </cell>
        </row>
        <row r="89">
          <cell r="D89">
            <v>3612</v>
          </cell>
          <cell r="G89">
            <v>0</v>
          </cell>
          <cell r="H89">
            <v>22800</v>
          </cell>
          <cell r="I89">
            <v>0</v>
          </cell>
          <cell r="J89">
            <v>0</v>
          </cell>
          <cell r="K89">
            <v>0</v>
          </cell>
          <cell r="L89">
            <v>116964</v>
          </cell>
          <cell r="M89">
            <v>22800</v>
          </cell>
          <cell r="N89">
            <v>24</v>
          </cell>
          <cell r="O89">
            <v>0</v>
          </cell>
          <cell r="P89">
            <v>0</v>
          </cell>
          <cell r="S89">
            <v>0</v>
          </cell>
          <cell r="T89">
            <v>0</v>
          </cell>
          <cell r="V89">
            <v>0</v>
          </cell>
          <cell r="W89">
            <v>0</v>
          </cell>
          <cell r="AG89">
            <v>0</v>
          </cell>
          <cell r="AI89">
            <v>116964</v>
          </cell>
          <cell r="AJ89">
            <v>116964</v>
          </cell>
          <cell r="AT89">
            <v>116964</v>
          </cell>
          <cell r="AU89">
            <v>0</v>
          </cell>
        </row>
        <row r="90">
          <cell r="D90">
            <v>3650</v>
          </cell>
          <cell r="G90">
            <v>0</v>
          </cell>
          <cell r="H90">
            <v>21420</v>
          </cell>
          <cell r="I90">
            <v>0</v>
          </cell>
          <cell r="J90">
            <v>0</v>
          </cell>
          <cell r="K90">
            <v>0</v>
          </cell>
          <cell r="L90">
            <v>109884.59999999999</v>
          </cell>
          <cell r="M90">
            <v>21420</v>
          </cell>
          <cell r="N90">
            <v>22.54736842105263</v>
          </cell>
          <cell r="O90">
            <v>0</v>
          </cell>
          <cell r="P90">
            <v>0</v>
          </cell>
          <cell r="S90">
            <v>0</v>
          </cell>
          <cell r="T90">
            <v>0</v>
          </cell>
          <cell r="V90">
            <v>0</v>
          </cell>
          <cell r="W90">
            <v>0</v>
          </cell>
          <cell r="AG90">
            <v>0</v>
          </cell>
          <cell r="AI90">
            <v>109884.59999999999</v>
          </cell>
          <cell r="AJ90">
            <v>109884.59999999999</v>
          </cell>
          <cell r="AT90">
            <v>109885</v>
          </cell>
          <cell r="AU90">
            <v>0.40000000000873115</v>
          </cell>
        </row>
        <row r="91">
          <cell r="D91">
            <v>3654</v>
          </cell>
          <cell r="G91">
            <v>0</v>
          </cell>
          <cell r="H91">
            <v>0</v>
          </cell>
          <cell r="I91">
            <v>0</v>
          </cell>
          <cell r="J91">
            <v>0</v>
          </cell>
          <cell r="K91">
            <v>0</v>
          </cell>
          <cell r="L91">
            <v>0</v>
          </cell>
          <cell r="M91">
            <v>0</v>
          </cell>
          <cell r="N91">
            <v>0</v>
          </cell>
          <cell r="O91">
            <v>0</v>
          </cell>
          <cell r="P91">
            <v>0</v>
          </cell>
          <cell r="S91">
            <v>0</v>
          </cell>
          <cell r="T91">
            <v>0</v>
          </cell>
          <cell r="V91">
            <v>0</v>
          </cell>
          <cell r="W91">
            <v>0</v>
          </cell>
          <cell r="AG91">
            <v>0</v>
          </cell>
          <cell r="AI91">
            <v>0</v>
          </cell>
          <cell r="AJ91">
            <v>0</v>
          </cell>
          <cell r="AT91">
            <v>0</v>
          </cell>
          <cell r="AU91">
            <v>0</v>
          </cell>
        </row>
        <row r="92">
          <cell r="D92">
            <v>3661</v>
          </cell>
          <cell r="G92">
            <v>0</v>
          </cell>
          <cell r="H92">
            <v>28080</v>
          </cell>
          <cell r="I92">
            <v>0</v>
          </cell>
          <cell r="J92">
            <v>0</v>
          </cell>
          <cell r="K92">
            <v>0</v>
          </cell>
          <cell r="L92">
            <v>144050.4</v>
          </cell>
          <cell r="M92">
            <v>28080</v>
          </cell>
          <cell r="N92">
            <v>29.557894736842105</v>
          </cell>
          <cell r="O92">
            <v>0</v>
          </cell>
          <cell r="P92">
            <v>0</v>
          </cell>
          <cell r="S92">
            <v>0</v>
          </cell>
          <cell r="T92">
            <v>0</v>
          </cell>
          <cell r="V92">
            <v>0</v>
          </cell>
          <cell r="W92">
            <v>0</v>
          </cell>
          <cell r="AG92">
            <v>0</v>
          </cell>
          <cell r="AI92">
            <v>144050.4</v>
          </cell>
          <cell r="AJ92">
            <v>144050.4</v>
          </cell>
          <cell r="AT92">
            <v>144050</v>
          </cell>
          <cell r="AU92">
            <v>-0.39999999999417923</v>
          </cell>
        </row>
        <row r="93">
          <cell r="D93">
            <v>5200</v>
          </cell>
          <cell r="G93">
            <v>0</v>
          </cell>
          <cell r="H93">
            <v>28950</v>
          </cell>
          <cell r="I93">
            <v>0</v>
          </cell>
          <cell r="J93">
            <v>0</v>
          </cell>
          <cell r="K93">
            <v>0</v>
          </cell>
          <cell r="L93">
            <v>148513.5</v>
          </cell>
          <cell r="M93">
            <v>28950</v>
          </cell>
          <cell r="N93">
            <v>30.473684210526315</v>
          </cell>
          <cell r="O93">
            <v>0</v>
          </cell>
          <cell r="P93">
            <v>0</v>
          </cell>
          <cell r="S93">
            <v>0</v>
          </cell>
          <cell r="T93">
            <v>0</v>
          </cell>
          <cell r="V93">
            <v>9000</v>
          </cell>
          <cell r="W93">
            <v>0</v>
          </cell>
          <cell r="AG93">
            <v>9000</v>
          </cell>
          <cell r="AI93">
            <v>157513.5</v>
          </cell>
          <cell r="AJ93">
            <v>157513.5</v>
          </cell>
          <cell r="AT93">
            <v>157514</v>
          </cell>
          <cell r="AU93">
            <v>0.5</v>
          </cell>
        </row>
        <row r="96">
          <cell r="D96">
            <v>5201</v>
          </cell>
          <cell r="G96">
            <v>0</v>
          </cell>
          <cell r="H96">
            <v>23940</v>
          </cell>
          <cell r="I96">
            <v>0</v>
          </cell>
          <cell r="J96">
            <v>0</v>
          </cell>
          <cell r="K96">
            <v>0</v>
          </cell>
          <cell r="L96">
            <v>122812.2</v>
          </cell>
          <cell r="M96">
            <v>23940</v>
          </cell>
          <cell r="N96">
            <v>25.2</v>
          </cell>
          <cell r="O96">
            <v>0</v>
          </cell>
          <cell r="P96">
            <v>380</v>
          </cell>
          <cell r="S96">
            <v>1949.3999999999999</v>
          </cell>
          <cell r="T96">
            <v>380</v>
          </cell>
          <cell r="V96">
            <v>7900</v>
          </cell>
          <cell r="W96">
            <v>0</v>
          </cell>
          <cell r="AG96">
            <v>7900</v>
          </cell>
          <cell r="AI96">
            <v>132661.59999999998</v>
          </cell>
          <cell r="AJ96">
            <v>132661.59999999998</v>
          </cell>
          <cell r="AT96">
            <v>132661</v>
          </cell>
          <cell r="AU96">
            <v>-0.5999999999767169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ISB"/>
      <sheetName val="S Funds"/>
      <sheetName val="Protection"/>
      <sheetName val="Changes 11-12"/>
      <sheetName val="Changes 12-13"/>
      <sheetName val="Changes 13-14"/>
      <sheetName val="Data"/>
      <sheetName val="Unit Rates"/>
      <sheetName val="Banding Costings 11-12"/>
      <sheetName val="Banding Returns 11-12"/>
      <sheetName val="Banding Costings 12-13"/>
      <sheetName val="Banding Returns 12-13"/>
      <sheetName val="Banding Costings 13-14"/>
      <sheetName val="Banding Returns 13-14"/>
      <sheetName val="Pupil Led Costs"/>
      <sheetName val="Non-Pupil Led Staffing"/>
      <sheetName val="Premises"/>
      <sheetName val="Insurance"/>
      <sheetName val="Catering &amp; Board and Lodging"/>
      <sheetName val="MFG New"/>
      <sheetName val="Data Requirements"/>
      <sheetName val="New Formula To Do's"/>
      <sheetName val="Scaling Back"/>
      <sheetName val="Notification&gt;&gt;&gt;"/>
      <sheetName val="Letter - Draft Shares"/>
      <sheetName val="Letter - Final Shares"/>
      <sheetName val="Funding Totals"/>
      <sheetName val="Notification Notes"/>
      <sheetName val="ISB Share"/>
      <sheetName val="Grants"/>
      <sheetName val="Banding Definitions"/>
      <sheetName val="Banding Rates"/>
      <sheetName val="Notes On Allocations"/>
      <sheetName val="Explanation Of Allocations"/>
      <sheetName val="Formula Description"/>
      <sheetName val="Procedures - New"/>
      <sheetName val="Reference&gt;&gt;&gt;&gt;&gt;"/>
      <sheetName val="S251 Yr2"/>
      <sheetName val="Recoupment"/>
      <sheetName val="Discard&gt;&gt;&gt;&gt;&gt;"/>
      <sheetName val="New S251 Table 3"/>
      <sheetName val="Procedures - Old"/>
    </sheetNames>
    <sheetDataSet>
      <sheetData sheetId="37">
        <row r="8">
          <cell r="V8">
            <v>0</v>
          </cell>
          <cell r="W8">
            <v>0</v>
          </cell>
          <cell r="X8">
            <v>0</v>
          </cell>
          <cell r="Y8">
            <v>0</v>
          </cell>
          <cell r="Z8">
            <v>0</v>
          </cell>
          <cell r="BF8">
            <v>0</v>
          </cell>
          <cell r="BI8">
            <v>0</v>
          </cell>
          <cell r="BJ8">
            <v>0</v>
          </cell>
          <cell r="BK8">
            <v>0</v>
          </cell>
          <cell r="BL8">
            <v>0</v>
          </cell>
          <cell r="BM8">
            <v>0</v>
          </cell>
          <cell r="BN8">
            <v>0</v>
          </cell>
          <cell r="BO8">
            <v>0</v>
          </cell>
          <cell r="BP8">
            <v>0</v>
          </cell>
          <cell r="BR8">
            <v>0</v>
          </cell>
          <cell r="BY8">
            <v>0</v>
          </cell>
        </row>
        <row r="10">
          <cell r="G10">
            <v>6418.35972105</v>
          </cell>
          <cell r="H10">
            <v>9999.2009079375</v>
          </cell>
          <cell r="I10">
            <v>11427.658180500002</v>
          </cell>
          <cell r="J10">
            <v>12742.36374225</v>
          </cell>
          <cell r="K10">
            <v>13332.26787725</v>
          </cell>
          <cell r="L10">
            <v>22322.725473899998</v>
          </cell>
          <cell r="M10">
            <v>21856.708447687495</v>
          </cell>
          <cell r="N10">
            <v>25522.47190247143</v>
          </cell>
          <cell r="O10">
            <v>29864.28218307143</v>
          </cell>
        </row>
        <row r="12">
          <cell r="V12">
            <v>776.79</v>
          </cell>
          <cell r="W12">
            <v>56.56</v>
          </cell>
          <cell r="X12">
            <v>196.09</v>
          </cell>
          <cell r="Y12">
            <v>1050</v>
          </cell>
          <cell r="Z12">
            <v>56.56</v>
          </cell>
          <cell r="AB12">
            <v>521.45</v>
          </cell>
          <cell r="AC12">
            <v>129.38</v>
          </cell>
          <cell r="AD12">
            <v>4.65</v>
          </cell>
          <cell r="AZ12">
            <v>0.0013954603313892386</v>
          </cell>
          <cell r="BB12">
            <v>12.879999999999999</v>
          </cell>
          <cell r="BC12">
            <v>13.82</v>
          </cell>
          <cell r="BD12">
            <v>11.55</v>
          </cell>
          <cell r="BF12">
            <v>18126.99</v>
          </cell>
          <cell r="BI12">
            <v>78691.58</v>
          </cell>
          <cell r="BJ12">
            <v>126272.96</v>
          </cell>
          <cell r="BK12">
            <v>3158.67</v>
          </cell>
          <cell r="BL12">
            <v>29007.97</v>
          </cell>
          <cell r="BM12">
            <v>19313.16</v>
          </cell>
          <cell r="BN12">
            <v>26469.58</v>
          </cell>
          <cell r="BO12">
            <v>5279.18</v>
          </cell>
          <cell r="BP12">
            <v>4902.09</v>
          </cell>
          <cell r="BR12">
            <v>20047.14</v>
          </cell>
        </row>
        <row r="16">
          <cell r="D16">
            <v>7038</v>
          </cell>
          <cell r="F16" t="str">
            <v/>
          </cell>
          <cell r="G16">
            <v>5.033783783783784</v>
          </cell>
          <cell r="H16">
            <v>51.33783783783784</v>
          </cell>
          <cell r="I16">
            <v>5.033783783783784</v>
          </cell>
          <cell r="J16">
            <v>4.027027027027027</v>
          </cell>
          <cell r="K16">
            <v>62.41216216216216</v>
          </cell>
          <cell r="L16">
            <v>0</v>
          </cell>
          <cell r="M16">
            <v>1.0067567567567568</v>
          </cell>
          <cell r="N16">
            <v>0</v>
          </cell>
          <cell r="O16">
            <v>23.14864864864865</v>
          </cell>
          <cell r="P16">
            <v>2199902.0224703467</v>
          </cell>
          <cell r="Q16">
            <v>152</v>
          </cell>
          <cell r="U16">
            <v>51901.80285714285</v>
          </cell>
          <cell r="V16">
            <v>114964.92</v>
          </cell>
          <cell r="W16">
            <v>8370.880000000001</v>
          </cell>
          <cell r="X16">
            <v>3529.62</v>
          </cell>
          <cell r="Y16">
            <v>18900</v>
          </cell>
          <cell r="Z16">
            <v>8370.880000000001</v>
          </cell>
          <cell r="AA16">
            <v>2288.5133238231097</v>
          </cell>
          <cell r="AB16">
            <v>37022.950000000004</v>
          </cell>
          <cell r="AC16">
            <v>9962.26</v>
          </cell>
          <cell r="AD16">
            <v>688.2</v>
          </cell>
          <cell r="AG16">
            <v>256000.026180966</v>
          </cell>
          <cell r="AZ16">
            <v>3680.09908822674</v>
          </cell>
          <cell r="BB16">
            <v>27666.239999999998</v>
          </cell>
          <cell r="BC16">
            <v>29685.36</v>
          </cell>
          <cell r="BD16">
            <v>24809.4</v>
          </cell>
          <cell r="BE16">
            <v>85841.09908822674</v>
          </cell>
          <cell r="BF16">
            <v>0</v>
          </cell>
          <cell r="BH16">
            <v>0</v>
          </cell>
          <cell r="BI16">
            <v>78691.58</v>
          </cell>
          <cell r="BJ16">
            <v>126272.96</v>
          </cell>
          <cell r="BK16">
            <v>15793.35</v>
          </cell>
          <cell r="BL16">
            <v>29007.97</v>
          </cell>
          <cell r="BM16">
            <v>19313.16</v>
          </cell>
          <cell r="BN16">
            <v>26469.58</v>
          </cell>
          <cell r="BO16">
            <v>5279.18</v>
          </cell>
          <cell r="BP16">
            <v>4902.09</v>
          </cell>
          <cell r="BQ16">
            <v>305729.87000000005</v>
          </cell>
          <cell r="BR16">
            <v>0</v>
          </cell>
          <cell r="BS16">
            <v>0</v>
          </cell>
          <cell r="BU16">
            <v>0</v>
          </cell>
          <cell r="BY16">
            <v>0</v>
          </cell>
          <cell r="CB16">
            <v>0</v>
          </cell>
          <cell r="CC16">
            <v>8606.165228253114</v>
          </cell>
          <cell r="CF16">
            <v>0</v>
          </cell>
        </row>
        <row r="17">
          <cell r="BB17">
            <v>19824.466666666664</v>
          </cell>
          <cell r="BC17">
            <v>21271.283333333336</v>
          </cell>
          <cell r="BD17">
            <v>19555.112500000003</v>
          </cell>
          <cell r="BF17">
            <v>0</v>
          </cell>
          <cell r="BI17">
            <v>32788.15833333333</v>
          </cell>
          <cell r="BJ17">
            <v>52613.73333333334</v>
          </cell>
          <cell r="BK17">
            <v>2632.2250000000004</v>
          </cell>
          <cell r="BL17">
            <v>12086.654166666667</v>
          </cell>
          <cell r="BM17">
            <v>8047.150000000001</v>
          </cell>
          <cell r="BN17">
            <v>11028.991666666669</v>
          </cell>
          <cell r="BO17">
            <v>2199.6583333333333</v>
          </cell>
          <cell r="BP17">
            <v>2042.5375</v>
          </cell>
          <cell r="BR17">
            <v>0</v>
          </cell>
          <cell r="BS17">
            <v>0</v>
          </cell>
          <cell r="BY17">
            <v>66426.58771190222</v>
          </cell>
          <cell r="CC17">
            <v>35997.37479156471</v>
          </cell>
          <cell r="CF17">
            <v>0</v>
          </cell>
        </row>
        <row r="18">
          <cell r="BB18">
            <v>32805.36</v>
          </cell>
          <cell r="BC18">
            <v>35199.54</v>
          </cell>
          <cell r="BD18">
            <v>29417.850000000002</v>
          </cell>
          <cell r="BF18">
            <v>0</v>
          </cell>
          <cell r="BI18">
            <v>78691.58</v>
          </cell>
          <cell r="BJ18">
            <v>126272.96</v>
          </cell>
          <cell r="BK18">
            <v>9476.01</v>
          </cell>
          <cell r="BL18">
            <v>29007.97</v>
          </cell>
          <cell r="BM18">
            <v>19313.16</v>
          </cell>
          <cell r="BN18">
            <v>26469.58</v>
          </cell>
          <cell r="BO18">
            <v>5279.18</v>
          </cell>
          <cell r="BP18">
            <v>4902.09</v>
          </cell>
          <cell r="BR18">
            <v>0</v>
          </cell>
          <cell r="BS18">
            <v>0</v>
          </cell>
          <cell r="BY18">
            <v>147343.24466379988</v>
          </cell>
          <cell r="CC18">
            <v>5379.842637043912</v>
          </cell>
          <cell r="CF18">
            <v>0</v>
          </cell>
        </row>
        <row r="19">
          <cell r="BB19">
            <v>8667.166666666666</v>
          </cell>
          <cell r="BC19">
            <v>9299.708333333332</v>
          </cell>
          <cell r="BD19">
            <v>9326.625</v>
          </cell>
          <cell r="BF19">
            <v>0</v>
          </cell>
          <cell r="BI19">
            <v>32788.15833333333</v>
          </cell>
          <cell r="BJ19">
            <v>52613.73333333334</v>
          </cell>
          <cell r="BK19">
            <v>3948.3375</v>
          </cell>
          <cell r="BL19">
            <v>12086.654166666667</v>
          </cell>
          <cell r="BM19">
            <v>8047.150000000001</v>
          </cell>
          <cell r="BN19">
            <v>11028.991666666669</v>
          </cell>
          <cell r="BO19">
            <v>2199.6583333333333</v>
          </cell>
          <cell r="BP19">
            <v>2042.5375</v>
          </cell>
          <cell r="BR19">
            <v>0</v>
          </cell>
          <cell r="BS19">
            <v>0</v>
          </cell>
          <cell r="BY19">
            <v>0</v>
          </cell>
          <cell r="CC19">
            <v>0</v>
          </cell>
          <cell r="CF19">
            <v>0</v>
          </cell>
        </row>
        <row r="20">
          <cell r="BB20">
            <v>47913.6</v>
          </cell>
          <cell r="BC20">
            <v>51410.4</v>
          </cell>
          <cell r="BD20">
            <v>42966</v>
          </cell>
          <cell r="BF20">
            <v>18126.99</v>
          </cell>
          <cell r="BI20">
            <v>78691.58</v>
          </cell>
          <cell r="BJ20">
            <v>126272.96</v>
          </cell>
          <cell r="BK20">
            <v>9476.01</v>
          </cell>
          <cell r="BL20">
            <v>29007.97</v>
          </cell>
          <cell r="BM20">
            <v>19313.16</v>
          </cell>
          <cell r="BN20">
            <v>26469.58</v>
          </cell>
          <cell r="BO20">
            <v>5279.18</v>
          </cell>
          <cell r="BP20">
            <v>4902.09</v>
          </cell>
          <cell r="BR20">
            <v>16037.712</v>
          </cell>
          <cell r="BS20">
            <v>0</v>
          </cell>
          <cell r="BY20">
            <v>0</v>
          </cell>
          <cell r="CC20">
            <v>0</v>
          </cell>
          <cell r="CF20">
            <v>0</v>
          </cell>
        </row>
        <row r="21">
          <cell r="BB21">
            <v>50450.96</v>
          </cell>
          <cell r="BC21">
            <v>54132.94</v>
          </cell>
          <cell r="BD21">
            <v>45241.350000000006</v>
          </cell>
          <cell r="BF21">
            <v>18126.99</v>
          </cell>
          <cell r="BI21">
            <v>78691.58</v>
          </cell>
          <cell r="BJ21">
            <v>126272.96</v>
          </cell>
          <cell r="BK21">
            <v>9476.01</v>
          </cell>
          <cell r="BL21">
            <v>29007.97</v>
          </cell>
          <cell r="BM21">
            <v>19313.16</v>
          </cell>
          <cell r="BN21">
            <v>26469.58</v>
          </cell>
          <cell r="BO21">
            <v>5279.18</v>
          </cell>
          <cell r="BP21">
            <v>4902.09</v>
          </cell>
          <cell r="BR21">
            <v>16037.712</v>
          </cell>
          <cell r="BS21">
            <v>2808</v>
          </cell>
          <cell r="BY21">
            <v>0</v>
          </cell>
          <cell r="CC21">
            <v>0</v>
          </cell>
          <cell r="CF21">
            <v>0</v>
          </cell>
        </row>
        <row r="22">
          <cell r="BB22">
            <v>38430.7</v>
          </cell>
          <cell r="BC22">
            <v>41235.425</v>
          </cell>
          <cell r="BD22">
            <v>34462.3125</v>
          </cell>
          <cell r="BF22">
            <v>0</v>
          </cell>
          <cell r="BI22">
            <v>78691.58</v>
          </cell>
          <cell r="BJ22">
            <v>99966.09333333334</v>
          </cell>
          <cell r="BK22">
            <v>9212.7875</v>
          </cell>
          <cell r="BL22">
            <v>29007.97</v>
          </cell>
          <cell r="BM22">
            <v>11266.01</v>
          </cell>
          <cell r="BN22">
            <v>26469.58</v>
          </cell>
          <cell r="BO22">
            <v>3079.5216666666665</v>
          </cell>
          <cell r="BP22">
            <v>2859.5525</v>
          </cell>
          <cell r="BR22">
            <v>9355.331999999999</v>
          </cell>
          <cell r="BS22">
            <v>0</v>
          </cell>
          <cell r="BY22">
            <v>0</v>
          </cell>
          <cell r="CC22">
            <v>0</v>
          </cell>
          <cell r="CF22">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A3">
            <v>2000</v>
          </cell>
          <cell r="B3" t="str">
            <v>EMBA</v>
          </cell>
          <cell r="C3" t="str">
            <v>Adamsrill Primary School</v>
          </cell>
          <cell r="D3">
            <v>193</v>
          </cell>
          <cell r="E3">
            <v>115800</v>
          </cell>
        </row>
        <row r="4">
          <cell r="A4">
            <v>2023</v>
          </cell>
          <cell r="B4" t="str">
            <v>EMBE</v>
          </cell>
          <cell r="C4" t="str">
            <v>Athelney Primary School</v>
          </cell>
          <cell r="D4">
            <v>205</v>
          </cell>
          <cell r="E4">
            <v>123000</v>
          </cell>
        </row>
        <row r="5">
          <cell r="A5">
            <v>2029</v>
          </cell>
          <cell r="B5" t="str">
            <v>EMBH</v>
          </cell>
          <cell r="C5" t="str">
            <v>Baring Primary School</v>
          </cell>
          <cell r="D5">
            <v>96</v>
          </cell>
          <cell r="E5">
            <v>57600</v>
          </cell>
        </row>
        <row r="6">
          <cell r="A6">
            <v>2068</v>
          </cell>
          <cell r="B6" t="str">
            <v>EMGA</v>
          </cell>
          <cell r="C6" t="str">
            <v>Brockley Primary School</v>
          </cell>
          <cell r="D6">
            <v>114</v>
          </cell>
          <cell r="E6">
            <v>68400</v>
          </cell>
        </row>
        <row r="7">
          <cell r="A7">
            <v>2108</v>
          </cell>
          <cell r="B7" t="str">
            <v>EMBM</v>
          </cell>
          <cell r="C7" t="str">
            <v>Childeric Primary School</v>
          </cell>
          <cell r="D7">
            <v>198</v>
          </cell>
          <cell r="E7">
            <v>118800</v>
          </cell>
        </row>
        <row r="8">
          <cell r="A8">
            <v>2127</v>
          </cell>
          <cell r="B8" t="str">
            <v>EMBP</v>
          </cell>
          <cell r="C8" t="str">
            <v>Cooper's Lane Primary School</v>
          </cell>
          <cell r="D8">
            <v>104</v>
          </cell>
          <cell r="E8">
            <v>62400</v>
          </cell>
        </row>
        <row r="9">
          <cell r="A9">
            <v>2148</v>
          </cell>
          <cell r="B9" t="str">
            <v>EMBR</v>
          </cell>
          <cell r="C9" t="str">
            <v>Dalmain Primary School</v>
          </cell>
          <cell r="D9">
            <v>122</v>
          </cell>
          <cell r="E9">
            <v>73200</v>
          </cell>
        </row>
        <row r="10">
          <cell r="A10">
            <v>2158</v>
          </cell>
          <cell r="B10" t="str">
            <v>EMBV</v>
          </cell>
          <cell r="C10" t="str">
            <v>Deptford Park Primary School</v>
          </cell>
          <cell r="D10">
            <v>309</v>
          </cell>
          <cell r="E10">
            <v>185400</v>
          </cell>
        </row>
        <row r="11">
          <cell r="A11">
            <v>2163</v>
          </cell>
          <cell r="B11" t="str">
            <v>EMCA</v>
          </cell>
          <cell r="C11" t="str">
            <v>Downderry Primary School</v>
          </cell>
          <cell r="D11">
            <v>190</v>
          </cell>
          <cell r="E11">
            <v>114000</v>
          </cell>
        </row>
        <row r="12">
          <cell r="A12">
            <v>2187</v>
          </cell>
          <cell r="B12" t="str">
            <v>EMCC</v>
          </cell>
          <cell r="C12" t="str">
            <v>Edmund Waller Primary School</v>
          </cell>
          <cell r="D12">
            <v>118</v>
          </cell>
          <cell r="E12">
            <v>70800</v>
          </cell>
        </row>
        <row r="13">
          <cell r="A13">
            <v>2197</v>
          </cell>
          <cell r="B13" t="str">
            <v>EMGH</v>
          </cell>
          <cell r="C13" t="str">
            <v>Elfrida Primary School</v>
          </cell>
          <cell r="D13">
            <v>211</v>
          </cell>
          <cell r="E13">
            <v>126600</v>
          </cell>
        </row>
        <row r="14">
          <cell r="A14">
            <v>2225</v>
          </cell>
          <cell r="B14" t="str">
            <v>EMCK</v>
          </cell>
          <cell r="C14" t="str">
            <v>Forster Park Primary School</v>
          </cell>
          <cell r="D14">
            <v>248</v>
          </cell>
          <cell r="E14">
            <v>148800</v>
          </cell>
        </row>
        <row r="15">
          <cell r="A15">
            <v>2259</v>
          </cell>
          <cell r="B15" t="str">
            <v>EMGR</v>
          </cell>
          <cell r="C15" t="str">
            <v>Gordonbrock Primary School</v>
          </cell>
          <cell r="D15">
            <v>142</v>
          </cell>
          <cell r="E15">
            <v>85200</v>
          </cell>
        </row>
        <row r="16">
          <cell r="A16">
            <v>2267</v>
          </cell>
          <cell r="B16" t="str">
            <v>EMCM</v>
          </cell>
          <cell r="C16" t="str">
            <v>Grinling Gibbons Primary School</v>
          </cell>
          <cell r="D16">
            <v>114</v>
          </cell>
          <cell r="E16">
            <v>68400</v>
          </cell>
        </row>
        <row r="17">
          <cell r="A17">
            <v>2289</v>
          </cell>
          <cell r="B17" t="str">
            <v>EMCP</v>
          </cell>
          <cell r="C17" t="str">
            <v>Haseltine Primary School</v>
          </cell>
          <cell r="D17">
            <v>165</v>
          </cell>
          <cell r="E17">
            <v>99000</v>
          </cell>
        </row>
        <row r="18">
          <cell r="A18">
            <v>2304</v>
          </cell>
          <cell r="B18" t="str">
            <v>EMCR</v>
          </cell>
          <cell r="C18" t="str">
            <v>Brindishe Green Primary School</v>
          </cell>
          <cell r="D18">
            <v>238</v>
          </cell>
          <cell r="E18">
            <v>142800</v>
          </cell>
        </row>
        <row r="19">
          <cell r="A19">
            <v>2307</v>
          </cell>
          <cell r="B19" t="str">
            <v>EMCV</v>
          </cell>
          <cell r="C19" t="str">
            <v>Holbeach Primary School</v>
          </cell>
          <cell r="D19">
            <v>182</v>
          </cell>
          <cell r="E19">
            <v>109200</v>
          </cell>
        </row>
        <row r="20">
          <cell r="A20">
            <v>2342</v>
          </cell>
          <cell r="B20" t="str">
            <v>EMDE</v>
          </cell>
          <cell r="C20" t="str">
            <v>John Stainer Primary School</v>
          </cell>
          <cell r="D20">
            <v>64</v>
          </cell>
          <cell r="E20">
            <v>38400</v>
          </cell>
        </row>
        <row r="21">
          <cell r="A21">
            <v>2347</v>
          </cell>
          <cell r="B21" t="str">
            <v>EMDH</v>
          </cell>
          <cell r="C21" t="str">
            <v>Kelvin Grove Primary School</v>
          </cell>
          <cell r="D21">
            <v>215</v>
          </cell>
          <cell r="E21">
            <v>129000</v>
          </cell>
        </row>
        <row r="22">
          <cell r="A22">
            <v>2349</v>
          </cell>
          <cell r="B22" t="str">
            <v>EMDK</v>
          </cell>
          <cell r="C22" t="str">
            <v>Kender Primary School</v>
          </cell>
          <cell r="D22">
            <v>117</v>
          </cell>
          <cell r="E22">
            <v>70200</v>
          </cell>
        </row>
        <row r="23">
          <cell r="A23">
            <v>2374</v>
          </cell>
          <cell r="B23" t="str">
            <v>EMDP</v>
          </cell>
          <cell r="C23" t="str">
            <v>Launcelot Primary School</v>
          </cell>
          <cell r="D23">
            <v>191</v>
          </cell>
          <cell r="E23">
            <v>114600</v>
          </cell>
        </row>
        <row r="24">
          <cell r="A24">
            <v>2381</v>
          </cell>
          <cell r="B24" t="str">
            <v>EMGV</v>
          </cell>
          <cell r="C24" t="str">
            <v>Lee Manor School</v>
          </cell>
          <cell r="D24">
            <v>104</v>
          </cell>
          <cell r="E24">
            <v>62400</v>
          </cell>
        </row>
        <row r="25">
          <cell r="A25">
            <v>2390</v>
          </cell>
          <cell r="B25" t="str">
            <v>EMDV</v>
          </cell>
          <cell r="C25" t="str">
            <v>Lucas Vale Primary School</v>
          </cell>
          <cell r="D25">
            <v>147</v>
          </cell>
          <cell r="E25">
            <v>88200</v>
          </cell>
        </row>
        <row r="26">
          <cell r="A26">
            <v>2403</v>
          </cell>
          <cell r="B26" t="str">
            <v>EMHC</v>
          </cell>
          <cell r="C26" t="str">
            <v>Marvels Lane Primary School</v>
          </cell>
          <cell r="D26">
            <v>153</v>
          </cell>
          <cell r="E26">
            <v>91800</v>
          </cell>
        </row>
        <row r="27">
          <cell r="A27">
            <v>2491</v>
          </cell>
          <cell r="B27" t="str">
            <v>EMEK</v>
          </cell>
          <cell r="C27" t="str">
            <v>Rangefield Primary School</v>
          </cell>
          <cell r="D27">
            <v>186</v>
          </cell>
          <cell r="E27">
            <v>111600</v>
          </cell>
        </row>
        <row r="28">
          <cell r="A28">
            <v>2493</v>
          </cell>
          <cell r="B28" t="str">
            <v>EMEM</v>
          </cell>
          <cell r="C28" t="str">
            <v>Rathfern Primary School</v>
          </cell>
          <cell r="D28">
            <v>142</v>
          </cell>
          <cell r="E28">
            <v>85200</v>
          </cell>
        </row>
        <row r="29">
          <cell r="A29">
            <v>2529</v>
          </cell>
          <cell r="B29" t="str">
            <v>EMEP</v>
          </cell>
          <cell r="C29" t="str">
            <v>Rushey Green Primary School</v>
          </cell>
          <cell r="D29">
            <v>169</v>
          </cell>
          <cell r="E29">
            <v>101400</v>
          </cell>
        </row>
        <row r="30">
          <cell r="A30">
            <v>2535</v>
          </cell>
          <cell r="B30" t="str">
            <v>EMHH</v>
          </cell>
          <cell r="C30" t="str">
            <v>Sandhurst Junior School</v>
          </cell>
          <cell r="D30">
            <v>94</v>
          </cell>
          <cell r="E30">
            <v>56400</v>
          </cell>
        </row>
        <row r="31">
          <cell r="A31">
            <v>2536</v>
          </cell>
          <cell r="B31" t="str">
            <v>EMHK</v>
          </cell>
          <cell r="C31" t="str">
            <v>Sandhurst Infant School</v>
          </cell>
          <cell r="D31">
            <v>66</v>
          </cell>
          <cell r="E31">
            <v>39600</v>
          </cell>
        </row>
        <row r="32">
          <cell r="A32">
            <v>2570</v>
          </cell>
          <cell r="B32" t="str">
            <v>EMHM</v>
          </cell>
          <cell r="C32" t="str">
            <v>Stillness Junior School</v>
          </cell>
          <cell r="D32">
            <v>67</v>
          </cell>
          <cell r="E32">
            <v>40200</v>
          </cell>
        </row>
        <row r="33">
          <cell r="A33">
            <v>2571</v>
          </cell>
          <cell r="B33" t="str">
            <v>EMHP</v>
          </cell>
          <cell r="C33" t="str">
            <v>Stillness Infant School</v>
          </cell>
          <cell r="D33">
            <v>31</v>
          </cell>
          <cell r="E33">
            <v>18600</v>
          </cell>
        </row>
        <row r="34">
          <cell r="A34">
            <v>2605</v>
          </cell>
          <cell r="B34" t="str">
            <v>EMHR</v>
          </cell>
          <cell r="C34" t="str">
            <v>Torridon Junior School</v>
          </cell>
          <cell r="D34">
            <v>122</v>
          </cell>
          <cell r="E34">
            <v>73200</v>
          </cell>
        </row>
        <row r="35">
          <cell r="A35">
            <v>2606</v>
          </cell>
          <cell r="B35" t="str">
            <v>EMHV</v>
          </cell>
          <cell r="C35" t="str">
            <v>Torridon Infant School</v>
          </cell>
          <cell r="D35">
            <v>63</v>
          </cell>
          <cell r="E35">
            <v>37800</v>
          </cell>
        </row>
        <row r="36">
          <cell r="A36">
            <v>2782</v>
          </cell>
          <cell r="B36" t="str">
            <v>EMDC</v>
          </cell>
          <cell r="C36" t="str">
            <v>John Ball Primary School</v>
          </cell>
          <cell r="D36">
            <v>86</v>
          </cell>
          <cell r="E36">
            <v>51600</v>
          </cell>
        </row>
        <row r="37">
          <cell r="A37">
            <v>2811</v>
          </cell>
          <cell r="B37" t="str">
            <v>EMCH</v>
          </cell>
          <cell r="C37" t="str">
            <v>Fairlawn Primary School</v>
          </cell>
          <cell r="D37">
            <v>74</v>
          </cell>
          <cell r="E37">
            <v>44400</v>
          </cell>
        </row>
        <row r="38">
          <cell r="A38">
            <v>2815</v>
          </cell>
          <cell r="B38" t="str">
            <v>EMCE</v>
          </cell>
          <cell r="C38" t="str">
            <v>Eliot Bank Primary School</v>
          </cell>
          <cell r="D38">
            <v>122</v>
          </cell>
          <cell r="E38">
            <v>73200</v>
          </cell>
        </row>
        <row r="39">
          <cell r="A39">
            <v>2818</v>
          </cell>
          <cell r="B39" t="str">
            <v>EMER</v>
          </cell>
          <cell r="C39" t="str">
            <v>Sir Francis Drake Primary School</v>
          </cell>
          <cell r="D39">
            <v>101</v>
          </cell>
          <cell r="E39">
            <v>60600</v>
          </cell>
        </row>
        <row r="40">
          <cell r="A40">
            <v>2869</v>
          </cell>
          <cell r="B40" t="str">
            <v>EMEE</v>
          </cell>
          <cell r="C40" t="str">
            <v>Myatt Garden Primary School</v>
          </cell>
          <cell r="D40">
            <v>108</v>
          </cell>
          <cell r="E40">
            <v>64800</v>
          </cell>
        </row>
        <row r="41">
          <cell r="A41">
            <v>2870</v>
          </cell>
          <cell r="B41" t="str">
            <v>EMDA</v>
          </cell>
          <cell r="C41" t="str">
            <v>Horniman Primary School</v>
          </cell>
          <cell r="D41">
            <v>40</v>
          </cell>
          <cell r="E41">
            <v>24000</v>
          </cell>
        </row>
        <row r="42">
          <cell r="A42">
            <v>2871</v>
          </cell>
          <cell r="B42" t="str">
            <v>EMEH</v>
          </cell>
          <cell r="C42" t="str">
            <v>Perrymount Primary School</v>
          </cell>
          <cell r="D42">
            <v>84</v>
          </cell>
          <cell r="E42">
            <v>50400</v>
          </cell>
        </row>
        <row r="43">
          <cell r="A43">
            <v>2878</v>
          </cell>
          <cell r="B43" t="str">
            <v>EMBC</v>
          </cell>
          <cell r="C43" t="str">
            <v>Ashmead Primary School</v>
          </cell>
          <cell r="D43">
            <v>60</v>
          </cell>
          <cell r="E43">
            <v>36000</v>
          </cell>
        </row>
        <row r="44">
          <cell r="A44">
            <v>2887</v>
          </cell>
          <cell r="B44" t="str">
            <v>EMBK</v>
          </cell>
          <cell r="C44" t="str">
            <v>Brindishe Lee Primary School</v>
          </cell>
          <cell r="D44">
            <v>39</v>
          </cell>
          <cell r="E44">
            <v>23400</v>
          </cell>
        </row>
        <row r="45">
          <cell r="A45">
            <v>2911</v>
          </cell>
          <cell r="B45" t="str">
            <v>EMDM</v>
          </cell>
          <cell r="C45" t="str">
            <v>Kilmorie Primary School</v>
          </cell>
          <cell r="D45">
            <v>92</v>
          </cell>
          <cell r="E45">
            <v>55200</v>
          </cell>
        </row>
        <row r="46">
          <cell r="A46">
            <v>3301</v>
          </cell>
          <cell r="B46" t="str">
            <v>EMJE</v>
          </cell>
          <cell r="C46" t="str">
            <v>All Saints' Church of England Primary School</v>
          </cell>
          <cell r="D46">
            <v>7</v>
          </cell>
          <cell r="E46">
            <v>4200</v>
          </cell>
        </row>
        <row r="47">
          <cell r="A47">
            <v>3315</v>
          </cell>
          <cell r="B47" t="str">
            <v>EMKP</v>
          </cell>
          <cell r="C47" t="str">
            <v>St Mary Magdalen's Catholic Primary School</v>
          </cell>
          <cell r="D47">
            <v>56</v>
          </cell>
          <cell r="E47">
            <v>33600</v>
          </cell>
        </row>
        <row r="48">
          <cell r="A48">
            <v>3325</v>
          </cell>
          <cell r="B48" t="str">
            <v>EMJH</v>
          </cell>
          <cell r="C48" t="str">
            <v>Christ Church Church of England Primary School</v>
          </cell>
          <cell r="D48">
            <v>117</v>
          </cell>
          <cell r="E48">
            <v>70200</v>
          </cell>
        </row>
        <row r="49">
          <cell r="A49">
            <v>3344</v>
          </cell>
          <cell r="B49" t="str">
            <v>EMJK</v>
          </cell>
          <cell r="C49" t="str">
            <v>Good Shepherd RC School</v>
          </cell>
          <cell r="D49">
            <v>75</v>
          </cell>
          <cell r="E49">
            <v>45000</v>
          </cell>
        </row>
        <row r="50">
          <cell r="A50">
            <v>3360</v>
          </cell>
          <cell r="B50" t="str">
            <v>EMJP</v>
          </cell>
          <cell r="C50" t="str">
            <v>Holy Trinity Church of England Primary School</v>
          </cell>
          <cell r="D50">
            <v>79</v>
          </cell>
          <cell r="E50">
            <v>47400</v>
          </cell>
        </row>
        <row r="51">
          <cell r="A51">
            <v>3374</v>
          </cell>
          <cell r="B51" t="str">
            <v>EMJR</v>
          </cell>
          <cell r="C51" t="str">
            <v>St Margaret's Lee CofE Primary School</v>
          </cell>
          <cell r="D51">
            <v>48</v>
          </cell>
          <cell r="E51">
            <v>28800</v>
          </cell>
        </row>
        <row r="52">
          <cell r="A52">
            <v>3416</v>
          </cell>
          <cell r="B52" t="str">
            <v>EMKC</v>
          </cell>
          <cell r="C52" t="str">
            <v>St Augustine's Roman Catholic Primary School and Nursery</v>
          </cell>
          <cell r="D52">
            <v>57</v>
          </cell>
          <cell r="E52">
            <v>34200</v>
          </cell>
        </row>
        <row r="53">
          <cell r="A53">
            <v>3420</v>
          </cell>
          <cell r="B53" t="str">
            <v>EMKE</v>
          </cell>
          <cell r="C53" t="str">
            <v>St Bartholomew's Church of England Primary School</v>
          </cell>
          <cell r="D53">
            <v>90</v>
          </cell>
          <cell r="E53">
            <v>54000</v>
          </cell>
        </row>
        <row r="54">
          <cell r="A54">
            <v>3454</v>
          </cell>
          <cell r="B54" t="str">
            <v>EMKH</v>
          </cell>
          <cell r="C54" t="str">
            <v>St James's Hatcham Church of England Primary School</v>
          </cell>
          <cell r="D54">
            <v>60</v>
          </cell>
          <cell r="E54">
            <v>36000</v>
          </cell>
        </row>
        <row r="55">
          <cell r="A55">
            <v>3472</v>
          </cell>
          <cell r="B55" t="str">
            <v>EMKK</v>
          </cell>
          <cell r="C55" t="str">
            <v>St John Baptist Southend Church of England Primary School</v>
          </cell>
          <cell r="D55">
            <v>46</v>
          </cell>
          <cell r="E55">
            <v>27600</v>
          </cell>
        </row>
        <row r="56">
          <cell r="A56">
            <v>3478</v>
          </cell>
          <cell r="B56" t="str">
            <v>EMKM</v>
          </cell>
          <cell r="C56" t="str">
            <v>St Joseph's Catholic Primary School</v>
          </cell>
          <cell r="D56">
            <v>81</v>
          </cell>
          <cell r="E56">
            <v>48600</v>
          </cell>
        </row>
        <row r="57">
          <cell r="A57">
            <v>3518</v>
          </cell>
          <cell r="B57" t="str">
            <v>EMKR</v>
          </cell>
          <cell r="C57" t="str">
            <v>St Mary's Lewisham Church of England Primary School</v>
          </cell>
          <cell r="D57">
            <v>93</v>
          </cell>
          <cell r="E57">
            <v>55800</v>
          </cell>
        </row>
        <row r="58">
          <cell r="A58">
            <v>3548</v>
          </cell>
          <cell r="B58" t="str">
            <v>EMKV</v>
          </cell>
          <cell r="C58" t="str">
            <v>St Michael's Church of England Primary School</v>
          </cell>
          <cell r="D58">
            <v>88</v>
          </cell>
          <cell r="E58">
            <v>52800</v>
          </cell>
        </row>
        <row r="59">
          <cell r="A59">
            <v>3588</v>
          </cell>
          <cell r="B59" t="str">
            <v>EMJV</v>
          </cell>
          <cell r="C59" t="str">
            <v>Our Lady and St Philip Neri Roman Catholic Primary School</v>
          </cell>
          <cell r="D59">
            <v>60</v>
          </cell>
          <cell r="E59">
            <v>36000</v>
          </cell>
        </row>
        <row r="60">
          <cell r="A60">
            <v>3594</v>
          </cell>
          <cell r="B60" t="str">
            <v>EMLA</v>
          </cell>
          <cell r="C60" t="str">
            <v>St Saviour's Catholic Primary School</v>
          </cell>
          <cell r="D60">
            <v>58</v>
          </cell>
          <cell r="E60">
            <v>34800</v>
          </cell>
        </row>
        <row r="61">
          <cell r="A61">
            <v>3597</v>
          </cell>
          <cell r="B61" t="str">
            <v>EMLC</v>
          </cell>
          <cell r="C61" t="str">
            <v>St Stephen's Church of England Primary School</v>
          </cell>
          <cell r="D61">
            <v>52</v>
          </cell>
          <cell r="E61">
            <v>31200</v>
          </cell>
        </row>
        <row r="62">
          <cell r="A62">
            <v>3612</v>
          </cell>
          <cell r="B62" t="str">
            <v>EMLK</v>
          </cell>
          <cell r="C62" t="str">
            <v>St Winifred's Catholic Infant and Nursery School</v>
          </cell>
          <cell r="D62">
            <v>7</v>
          </cell>
          <cell r="E62">
            <v>4200</v>
          </cell>
        </row>
        <row r="63">
          <cell r="A63">
            <v>3650</v>
          </cell>
          <cell r="B63" t="str">
            <v>EMLE</v>
          </cell>
          <cell r="C63" t="str">
            <v>St William of York Roman Catholic Primary School</v>
          </cell>
          <cell r="D63">
            <v>47</v>
          </cell>
          <cell r="E63">
            <v>28200</v>
          </cell>
        </row>
        <row r="64">
          <cell r="A64">
            <v>3654</v>
          </cell>
          <cell r="B64" t="str">
            <v>EMLH</v>
          </cell>
          <cell r="C64" t="str">
            <v>St Winifred's Catholic Junior School</v>
          </cell>
          <cell r="D64">
            <v>18</v>
          </cell>
          <cell r="E64">
            <v>10800</v>
          </cell>
        </row>
        <row r="65">
          <cell r="A65">
            <v>3661</v>
          </cell>
          <cell r="B65" t="str">
            <v>EMJM</v>
          </cell>
          <cell r="C65" t="str">
            <v>Holy Cross Roman Catholic Primary School</v>
          </cell>
          <cell r="D65">
            <v>39</v>
          </cell>
          <cell r="E65">
            <v>23400</v>
          </cell>
        </row>
        <row r="66">
          <cell r="A66">
            <v>4047</v>
          </cell>
          <cell r="B66" t="str">
            <v>EMNA</v>
          </cell>
          <cell r="C66" t="str">
            <v>Deptford Green School</v>
          </cell>
          <cell r="D66">
            <v>571</v>
          </cell>
          <cell r="E66">
            <v>342600</v>
          </cell>
        </row>
        <row r="67">
          <cell r="A67">
            <v>4204</v>
          </cell>
          <cell r="B67" t="str">
            <v>EMPP</v>
          </cell>
          <cell r="C67" t="str">
            <v>Sydenham School</v>
          </cell>
          <cell r="D67">
            <v>476</v>
          </cell>
          <cell r="E67">
            <v>285600</v>
          </cell>
        </row>
        <row r="68">
          <cell r="A68">
            <v>4249</v>
          </cell>
          <cell r="B68" t="str">
            <v>EMMA</v>
          </cell>
          <cell r="C68" t="str">
            <v>Coinsborough College</v>
          </cell>
          <cell r="D68">
            <v>425</v>
          </cell>
          <cell r="E68">
            <v>255000</v>
          </cell>
        </row>
        <row r="69">
          <cell r="A69">
            <v>4267</v>
          </cell>
          <cell r="B69" t="str">
            <v>EMPH</v>
          </cell>
          <cell r="C69" t="str">
            <v>Sedgehill School</v>
          </cell>
          <cell r="D69">
            <v>748</v>
          </cell>
          <cell r="E69">
            <v>448800</v>
          </cell>
        </row>
        <row r="70">
          <cell r="A70">
            <v>4289</v>
          </cell>
          <cell r="B70" t="str">
            <v>EMNH</v>
          </cell>
          <cell r="C70" t="str">
            <v>Forest Hill School</v>
          </cell>
          <cell r="D70">
            <v>422</v>
          </cell>
          <cell r="E70">
            <v>253200</v>
          </cell>
        </row>
        <row r="71">
          <cell r="A71">
            <v>4323</v>
          </cell>
          <cell r="B71" t="str">
            <v>EMMP</v>
          </cell>
          <cell r="C71" t="str">
            <v>Prendergast Ladywell Fields College</v>
          </cell>
          <cell r="D71">
            <v>426</v>
          </cell>
          <cell r="E71">
            <v>255600</v>
          </cell>
        </row>
        <row r="72">
          <cell r="A72">
            <v>4600</v>
          </cell>
          <cell r="B72" t="str">
            <v>EMQA</v>
          </cell>
          <cell r="C72" t="str">
            <v>Addey and Stanhope School</v>
          </cell>
          <cell r="D72">
            <v>320</v>
          </cell>
          <cell r="E72">
            <v>192000</v>
          </cell>
        </row>
        <row r="73">
          <cell r="A73">
            <v>4636</v>
          </cell>
          <cell r="B73" t="str">
            <v>EMRH</v>
          </cell>
          <cell r="C73" t="str">
            <v>Northbrook Church of England School</v>
          </cell>
          <cell r="D73">
            <v>215</v>
          </cell>
          <cell r="E73">
            <v>129000</v>
          </cell>
        </row>
        <row r="74">
          <cell r="A74">
            <v>4646</v>
          </cell>
          <cell r="B74" t="str">
            <v>EMRP</v>
          </cell>
          <cell r="C74" t="str">
            <v>Prendergast Hilly Fields College</v>
          </cell>
          <cell r="D74">
            <v>169</v>
          </cell>
          <cell r="E74">
            <v>101400</v>
          </cell>
        </row>
        <row r="75">
          <cell r="A75">
            <v>4802</v>
          </cell>
          <cell r="B75" t="str">
            <v>EMQH</v>
          </cell>
          <cell r="C75" t="str">
            <v>Bonus Pastor Roman Catholic School</v>
          </cell>
          <cell r="D75">
            <v>239</v>
          </cell>
          <cell r="E75">
            <v>143400</v>
          </cell>
        </row>
        <row r="76">
          <cell r="A76">
            <v>5200</v>
          </cell>
          <cell r="B76" t="str">
            <v>EMJC</v>
          </cell>
          <cell r="C76" t="str">
            <v>Turnham Primary School</v>
          </cell>
          <cell r="D76">
            <v>225</v>
          </cell>
          <cell r="E76">
            <v>135000</v>
          </cell>
        </row>
        <row r="77">
          <cell r="A77">
            <v>5201</v>
          </cell>
          <cell r="B77" t="str">
            <v>EMSA</v>
          </cell>
          <cell r="C77" t="str">
            <v>Prendergast Vale College</v>
          </cell>
          <cell r="D77">
            <v>169.5</v>
          </cell>
          <cell r="E77">
            <v>101700</v>
          </cell>
        </row>
        <row r="78">
          <cell r="A78">
            <v>4041</v>
          </cell>
          <cell r="B78" t="str">
            <v>EMTC</v>
          </cell>
          <cell r="C78" t="str">
            <v>Crossways 6th Form</v>
          </cell>
          <cell r="D78">
            <v>0</v>
          </cell>
          <cell r="E78">
            <v>0</v>
          </cell>
        </row>
        <row r="79">
          <cell r="A79">
            <v>1011</v>
          </cell>
          <cell r="B79" t="str">
            <v>EMAA</v>
          </cell>
          <cell r="C79" t="str">
            <v>Chelwood Nursery School</v>
          </cell>
        </row>
        <row r="80">
          <cell r="A80">
            <v>1002</v>
          </cell>
          <cell r="B80" t="str">
            <v>EMAC</v>
          </cell>
          <cell r="C80" t="str">
            <v>Clyde Nursery School</v>
          </cell>
        </row>
        <row r="81">
          <cell r="A81">
            <v>7038</v>
          </cell>
          <cell r="B81" t="str">
            <v>EMVA</v>
          </cell>
          <cell r="C81" t="str">
            <v>Brent Knoll School</v>
          </cell>
          <cell r="D81">
            <v>103.1830985915493</v>
          </cell>
          <cell r="E81">
            <v>61909.859154929574</v>
          </cell>
        </row>
        <row r="82">
          <cell r="A82">
            <v>7180</v>
          </cell>
          <cell r="B82" t="str">
            <v>EMVC</v>
          </cell>
          <cell r="C82" t="str">
            <v>Greenvale School</v>
          </cell>
          <cell r="D82">
            <v>39.14</v>
          </cell>
          <cell r="E82">
            <v>23484</v>
          </cell>
        </row>
        <row r="83">
          <cell r="A83">
            <v>7149</v>
          </cell>
          <cell r="B83" t="str">
            <v>EMVE</v>
          </cell>
          <cell r="C83" t="str">
            <v>Meadowgate School</v>
          </cell>
          <cell r="D83">
            <v>15.416666666666668</v>
          </cell>
          <cell r="E83">
            <v>9250</v>
          </cell>
        </row>
        <row r="84">
          <cell r="A84">
            <v>7183</v>
          </cell>
          <cell r="B84" t="str">
            <v>EMVG</v>
          </cell>
          <cell r="C84" t="str">
            <v>Drumbeat School</v>
          </cell>
          <cell r="D84">
            <v>51.42753623188406</v>
          </cell>
          <cell r="E84">
            <v>30856.521739130436</v>
          </cell>
        </row>
        <row r="85">
          <cell r="A85">
            <v>7141</v>
          </cell>
          <cell r="B85" t="str">
            <v>EMVK</v>
          </cell>
          <cell r="C85" t="str">
            <v>New Woodlands School</v>
          </cell>
          <cell r="D85">
            <v>10.612244897959183</v>
          </cell>
          <cell r="E85">
            <v>6367.346938775509</v>
          </cell>
        </row>
        <row r="86">
          <cell r="A86">
            <v>7105</v>
          </cell>
          <cell r="B86" t="str">
            <v>EMVH</v>
          </cell>
          <cell r="C86" t="str">
            <v>Pendragon School</v>
          </cell>
          <cell r="D86">
            <v>22.706043956043956</v>
          </cell>
          <cell r="E86">
            <v>13623.626373626374</v>
          </cell>
        </row>
        <row r="87">
          <cell r="A87">
            <v>7182</v>
          </cell>
          <cell r="B87" t="str">
            <v>EMVP</v>
          </cell>
          <cell r="C87" t="str">
            <v>Watergate School</v>
          </cell>
          <cell r="D87">
            <v>56.85393258426966</v>
          </cell>
          <cell r="E87">
            <v>34112.35955056179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251.budgetqueries@education.gsi.gov.uk"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K41"/>
  <sheetViews>
    <sheetView showGridLines="0" workbookViewId="0" topLeftCell="A1">
      <selection activeCell="A1" sqref="A1:B1"/>
    </sheetView>
  </sheetViews>
  <sheetFormatPr defaultColWidth="9.140625" defaultRowHeight="12.75"/>
  <cols>
    <col min="1" max="1" width="2.00390625" style="0" customWidth="1"/>
    <col min="2" max="2" width="154.421875" style="0" customWidth="1"/>
    <col min="89" max="89" width="9.140625" style="1" customWidth="1"/>
  </cols>
  <sheetData>
    <row r="1" spans="1:2" ht="17.25" customHeight="1">
      <c r="A1" s="442" t="s">
        <v>262</v>
      </c>
      <c r="B1" s="442"/>
    </row>
    <row r="2" s="3" customFormat="1" ht="3" customHeight="1">
      <c r="CK2" s="10"/>
    </row>
    <row r="3" spans="1:89" s="3" customFormat="1" ht="15" customHeight="1">
      <c r="A3" s="443" t="s">
        <v>273</v>
      </c>
      <c r="B3" s="444"/>
      <c r="CK3" s="10"/>
    </row>
    <row r="4" spans="1:89" s="3" customFormat="1" ht="3" customHeight="1">
      <c r="A4" s="407"/>
      <c r="B4" s="407"/>
      <c r="CK4" s="10"/>
    </row>
    <row r="5" spans="1:89" s="3" customFormat="1" ht="12" customHeight="1">
      <c r="A5" s="445" t="s">
        <v>274</v>
      </c>
      <c r="B5" s="446"/>
      <c r="CK5" s="10"/>
    </row>
    <row r="6" s="3" customFormat="1" ht="3" customHeight="1">
      <c r="CK6" s="10"/>
    </row>
    <row r="7" spans="1:89" s="3" customFormat="1" ht="10.5" customHeight="1">
      <c r="A7" s="408" t="s">
        <v>263</v>
      </c>
      <c r="B7" s="409"/>
      <c r="CK7" s="10"/>
    </row>
    <row r="8" spans="1:89" s="3" customFormat="1" ht="3" customHeight="1">
      <c r="A8" s="409"/>
      <c r="B8" s="409"/>
      <c r="CK8" s="10"/>
    </row>
    <row r="9" spans="1:89" s="3" customFormat="1" ht="36" customHeight="1">
      <c r="A9" s="447" t="s">
        <v>275</v>
      </c>
      <c r="B9" s="448"/>
      <c r="CK9" s="10"/>
    </row>
    <row r="10" spans="1:89" s="3" customFormat="1" ht="3" customHeight="1">
      <c r="A10" s="410"/>
      <c r="B10" s="411"/>
      <c r="CK10" s="10"/>
    </row>
    <row r="11" spans="1:89" s="3" customFormat="1" ht="38.25" customHeight="1">
      <c r="A11" s="447" t="s">
        <v>264</v>
      </c>
      <c r="B11" s="448"/>
      <c r="CK11" s="10"/>
    </row>
    <row r="12" spans="1:89" s="3" customFormat="1" ht="3" customHeight="1">
      <c r="A12" s="410"/>
      <c r="B12" s="411"/>
      <c r="CK12" s="10"/>
    </row>
    <row r="13" spans="1:89" s="3" customFormat="1" ht="25.5" customHeight="1">
      <c r="A13" s="447" t="s">
        <v>276</v>
      </c>
      <c r="B13" s="449"/>
      <c r="CK13" s="10"/>
    </row>
    <row r="14" s="3" customFormat="1" ht="3" customHeight="1">
      <c r="CK14" s="10"/>
    </row>
    <row r="15" spans="1:89" s="3" customFormat="1" ht="12">
      <c r="A15" s="4" t="s">
        <v>92</v>
      </c>
      <c r="B15" s="4"/>
      <c r="CK15" s="10"/>
    </row>
    <row r="16" s="3" customFormat="1" ht="3" customHeight="1">
      <c r="CK16" s="10"/>
    </row>
    <row r="17" spans="2:89" s="3" customFormat="1" ht="24">
      <c r="B17" s="5" t="s">
        <v>265</v>
      </c>
      <c r="CK17" s="10"/>
    </row>
    <row r="18" spans="2:89" s="3" customFormat="1" ht="3" customHeight="1">
      <c r="B18" s="5"/>
      <c r="CK18" s="10"/>
    </row>
    <row r="19" spans="2:89" s="3" customFormat="1" ht="24">
      <c r="B19" s="6" t="s">
        <v>266</v>
      </c>
      <c r="CK19" s="10"/>
    </row>
    <row r="20" s="3" customFormat="1" ht="3" customHeight="1">
      <c r="B20" s="7"/>
    </row>
    <row r="21" spans="2:89" s="3" customFormat="1" ht="36">
      <c r="B21" s="5" t="s">
        <v>267</v>
      </c>
      <c r="CK21" s="10"/>
    </row>
    <row r="22" spans="2:89" s="3" customFormat="1" ht="3" customHeight="1">
      <c r="B22" s="5"/>
      <c r="CK22" s="10"/>
    </row>
    <row r="23" spans="2:89" s="3" customFormat="1" ht="24.75" customHeight="1">
      <c r="B23" s="5" t="s">
        <v>268</v>
      </c>
      <c r="CK23" s="10"/>
    </row>
    <row r="24" spans="2:89" s="3" customFormat="1" ht="3" customHeight="1">
      <c r="B24" s="5"/>
      <c r="CK24" s="10"/>
    </row>
    <row r="25" spans="2:89" s="3" customFormat="1" ht="25.5" customHeight="1">
      <c r="B25" s="5" t="s">
        <v>277</v>
      </c>
      <c r="CK25" s="10"/>
    </row>
    <row r="26" spans="2:89" s="3" customFormat="1" ht="3" customHeight="1">
      <c r="B26" s="5"/>
      <c r="CK26" s="10"/>
    </row>
    <row r="27" spans="2:89" s="3" customFormat="1" ht="12">
      <c r="B27" s="5" t="s">
        <v>93</v>
      </c>
      <c r="CK27" s="10"/>
    </row>
    <row r="28" spans="2:89" s="3" customFormat="1" ht="3" customHeight="1">
      <c r="B28" s="5"/>
      <c r="CK28" s="10"/>
    </row>
    <row r="29" spans="2:89" s="3" customFormat="1" ht="12">
      <c r="B29" s="5" t="s">
        <v>94</v>
      </c>
      <c r="CK29" s="10"/>
    </row>
    <row r="30" spans="2:89" s="3" customFormat="1" ht="3" customHeight="1">
      <c r="B30" s="5"/>
      <c r="CK30" s="10"/>
    </row>
    <row r="31" spans="2:89" s="3" customFormat="1" ht="24" customHeight="1">
      <c r="B31" s="8" t="s">
        <v>269</v>
      </c>
      <c r="CK31" s="10"/>
    </row>
    <row r="32" spans="2:89" s="3" customFormat="1" ht="3" customHeight="1">
      <c r="B32" s="5"/>
      <c r="CK32" s="10"/>
    </row>
    <row r="33" spans="2:89" s="3" customFormat="1" ht="25.5" customHeight="1">
      <c r="B33" s="8" t="s">
        <v>270</v>
      </c>
      <c r="CK33" s="10"/>
    </row>
    <row r="34" spans="2:89" s="3" customFormat="1" ht="3" customHeight="1">
      <c r="B34" s="5"/>
      <c r="CK34" s="10"/>
    </row>
    <row r="35" spans="2:89" s="3" customFormat="1" ht="37.5" customHeight="1">
      <c r="B35" s="8" t="s">
        <v>271</v>
      </c>
      <c r="CK35" s="10"/>
    </row>
    <row r="36" spans="2:89" s="3" customFormat="1" ht="3" customHeight="1">
      <c r="B36" s="5"/>
      <c r="CK36" s="10"/>
    </row>
    <row r="37" spans="1:89" s="3" customFormat="1" ht="12">
      <c r="A37" s="4" t="s">
        <v>278</v>
      </c>
      <c r="CK37" s="10"/>
    </row>
    <row r="38" s="3" customFormat="1" ht="3" customHeight="1">
      <c r="CK38" s="10"/>
    </row>
    <row r="39" spans="1:89" s="3" customFormat="1" ht="28.5" customHeight="1">
      <c r="A39" s="441" t="s">
        <v>272</v>
      </c>
      <c r="B39" s="441"/>
      <c r="CK39" s="10"/>
    </row>
    <row r="41" ht="15.75">
      <c r="B41" s="9"/>
    </row>
  </sheetData>
  <sheetProtection password="DCB3" sheet="1" objects="1" scenarios="1"/>
  <mergeCells count="7">
    <mergeCell ref="A39:B39"/>
    <mergeCell ref="A1:B1"/>
    <mergeCell ref="A3:B3"/>
    <mergeCell ref="A5:B5"/>
    <mergeCell ref="A9:B9"/>
    <mergeCell ref="A11:B11"/>
    <mergeCell ref="A13:B13"/>
  </mergeCells>
  <hyperlinks>
    <hyperlink ref="A5:B5" r:id="rId1" tooltip="Click to email your s251 Budget 12-13 query" display="For all queries whether guidance based or technical, and to discuss the possibility of an extension, please email: S251.budgetqueries@education.gsi.gov.uk"/>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GR321"/>
  <sheetViews>
    <sheetView tabSelected="1" workbookViewId="0" topLeftCell="A16">
      <selection activeCell="Q53" sqref="Q14:Q53"/>
    </sheetView>
  </sheetViews>
  <sheetFormatPr defaultColWidth="9.140625" defaultRowHeight="12.75"/>
  <cols>
    <col min="1" max="1" width="57.140625" style="91" customWidth="1"/>
    <col min="2" max="2" width="0.85546875" style="110" customWidth="1"/>
    <col min="3" max="3" width="9.7109375" style="86" customWidth="1"/>
    <col min="4" max="4" width="0.85546875" style="29" customWidth="1"/>
    <col min="5" max="5" width="9.7109375" style="86" customWidth="1"/>
    <col min="6" max="6" width="0.85546875" style="29" customWidth="1"/>
    <col min="7" max="7" width="9.7109375" style="86" customWidth="1"/>
    <col min="8" max="8" width="0.85546875" style="29" customWidth="1"/>
    <col min="9" max="9" width="9.7109375" style="86" customWidth="1"/>
    <col min="10" max="10" width="0.85546875" style="29" customWidth="1"/>
    <col min="11" max="11" width="10.28125" style="86" customWidth="1"/>
    <col min="12" max="12" width="0.85546875" style="29" customWidth="1"/>
    <col min="13" max="13" width="9.7109375" style="72" customWidth="1"/>
    <col min="14" max="14" width="0.85546875" style="29" customWidth="1"/>
    <col min="15" max="15" width="9.7109375" style="86" customWidth="1"/>
    <col min="16" max="16" width="0.85546875" style="29" customWidth="1"/>
    <col min="17" max="17" width="9.7109375" style="72" customWidth="1"/>
    <col min="18" max="18" width="0.85546875" style="29" customWidth="1"/>
    <col min="19" max="19" width="9.7109375" style="86" customWidth="1"/>
    <col min="20" max="45" width="9.140625" style="25" customWidth="1"/>
    <col min="46" max="200" width="9.140625" style="29" customWidth="1"/>
    <col min="201" max="16384" width="9.140625" style="30" customWidth="1"/>
  </cols>
  <sheetData>
    <row r="1" spans="1:70" ht="16.5" thickBot="1">
      <c r="A1" s="21" t="s">
        <v>111</v>
      </c>
      <c r="B1" s="22"/>
      <c r="C1" s="23"/>
      <c r="D1" s="24"/>
      <c r="E1" s="23"/>
      <c r="F1" s="24"/>
      <c r="G1" s="23"/>
      <c r="H1" s="25"/>
      <c r="I1" s="26"/>
      <c r="J1" s="25"/>
      <c r="K1" s="26"/>
      <c r="L1" s="25"/>
      <c r="M1" s="26"/>
      <c r="N1" s="27"/>
      <c r="O1" s="28"/>
      <c r="P1" s="25"/>
      <c r="Q1" s="26"/>
      <c r="R1" s="25"/>
      <c r="S1" s="26"/>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row>
    <row r="2" spans="1:70" ht="13.5" thickBot="1">
      <c r="A2" s="31" t="s">
        <v>44</v>
      </c>
      <c r="B2" s="32"/>
      <c r="C2" s="33"/>
      <c r="D2" s="33"/>
      <c r="E2" s="33"/>
      <c r="F2" s="33"/>
      <c r="G2" s="33"/>
      <c r="H2" s="33"/>
      <c r="I2" s="33"/>
      <c r="J2" s="33" t="s">
        <v>45</v>
      </c>
      <c r="K2" s="33"/>
      <c r="L2" s="33"/>
      <c r="M2" s="33"/>
      <c r="N2" s="33"/>
      <c r="O2" s="33"/>
      <c r="P2" s="33"/>
      <c r="Q2" s="33"/>
      <c r="R2" s="33"/>
      <c r="S2" s="34"/>
      <c r="AT2" s="403"/>
      <c r="AU2" s="403"/>
      <c r="AV2" s="403"/>
      <c r="AW2" s="403"/>
      <c r="AX2" s="403"/>
      <c r="AY2" s="403"/>
      <c r="AZ2" s="403"/>
      <c r="BA2" s="403"/>
      <c r="BB2" s="403"/>
      <c r="BC2" s="403"/>
      <c r="BD2" s="403"/>
      <c r="BE2" s="403"/>
      <c r="BF2" s="403"/>
      <c r="BG2" s="403"/>
      <c r="BH2" s="403"/>
      <c r="BI2" s="403"/>
      <c r="BJ2" s="403"/>
      <c r="BK2" s="403"/>
      <c r="BL2" s="403"/>
      <c r="BM2" s="403"/>
      <c r="BN2" s="403"/>
      <c r="BO2" s="403"/>
      <c r="BP2" s="403"/>
      <c r="BQ2" s="403"/>
      <c r="BR2" s="403"/>
    </row>
    <row r="3" spans="1:70" ht="13.5" thickBot="1">
      <c r="A3" s="35"/>
      <c r="B3" s="36"/>
      <c r="C3" s="25"/>
      <c r="D3" s="25"/>
      <c r="E3" s="25"/>
      <c r="F3" s="25"/>
      <c r="G3" s="25"/>
      <c r="H3" s="25"/>
      <c r="I3" s="25"/>
      <c r="J3" s="25"/>
      <c r="K3" s="26"/>
      <c r="L3" s="25"/>
      <c r="M3" s="25"/>
      <c r="N3" s="25"/>
      <c r="O3" s="25"/>
      <c r="P3" s="25"/>
      <c r="Q3" s="25"/>
      <c r="R3" s="25"/>
      <c r="S3" s="25"/>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row>
    <row r="4" spans="1:70" ht="27.75" customHeight="1" thickBot="1">
      <c r="A4" s="465" t="s">
        <v>279</v>
      </c>
      <c r="B4" s="466"/>
      <c r="C4" s="466"/>
      <c r="D4" s="466"/>
      <c r="E4" s="466"/>
      <c r="F4" s="467"/>
      <c r="G4" s="460" t="s">
        <v>46</v>
      </c>
      <c r="H4" s="461"/>
      <c r="I4" s="462"/>
      <c r="J4" s="463">
        <v>209</v>
      </c>
      <c r="K4" s="464"/>
      <c r="L4" s="37"/>
      <c r="M4" s="37"/>
      <c r="N4" s="38"/>
      <c r="O4" s="39"/>
      <c r="P4" s="39"/>
      <c r="Q4" s="39"/>
      <c r="R4" s="40"/>
      <c r="S4" s="25"/>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row>
    <row r="5" spans="1:70" ht="12.75">
      <c r="A5" s="35"/>
      <c r="B5" s="36"/>
      <c r="C5" s="26"/>
      <c r="D5" s="25"/>
      <c r="E5" s="26"/>
      <c r="F5" s="25"/>
      <c r="G5" s="26"/>
      <c r="H5" s="25"/>
      <c r="I5" s="26"/>
      <c r="J5" s="25"/>
      <c r="K5" s="26"/>
      <c r="L5" s="25"/>
      <c r="M5" s="26"/>
      <c r="N5" s="25"/>
      <c r="O5" s="26"/>
      <c r="P5" s="25"/>
      <c r="Q5" s="26"/>
      <c r="R5" s="25"/>
      <c r="S5" s="26"/>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row>
    <row r="6" spans="1:70" ht="24.75" customHeight="1">
      <c r="A6" s="41" t="s">
        <v>19</v>
      </c>
      <c r="B6" s="42"/>
      <c r="C6" s="43" t="s">
        <v>47</v>
      </c>
      <c r="D6" s="44"/>
      <c r="E6" s="45" t="s">
        <v>0</v>
      </c>
      <c r="F6" s="44"/>
      <c r="G6" s="45" t="s">
        <v>1</v>
      </c>
      <c r="H6" s="44"/>
      <c r="I6" s="43" t="s">
        <v>2</v>
      </c>
      <c r="J6" s="44"/>
      <c r="K6" s="45" t="s">
        <v>112</v>
      </c>
      <c r="L6" s="44"/>
      <c r="M6" s="45" t="s">
        <v>3</v>
      </c>
      <c r="N6" s="44"/>
      <c r="O6" s="45" t="s">
        <v>4</v>
      </c>
      <c r="P6" s="44"/>
      <c r="Q6" s="43" t="s">
        <v>5</v>
      </c>
      <c r="R6" s="44"/>
      <c r="S6" s="45" t="s">
        <v>31</v>
      </c>
      <c r="AT6" s="403"/>
      <c r="AU6" s="403"/>
      <c r="AV6" s="403"/>
      <c r="AW6" s="403"/>
      <c r="AX6" s="403"/>
      <c r="AY6" s="403"/>
      <c r="AZ6" s="403"/>
      <c r="BA6" s="403"/>
      <c r="BB6" s="403"/>
      <c r="BC6" s="403"/>
      <c r="BD6" s="403"/>
      <c r="BE6" s="403"/>
      <c r="BF6" s="403"/>
      <c r="BG6" s="403"/>
      <c r="BH6" s="403"/>
      <c r="BI6" s="403"/>
      <c r="BJ6" s="403"/>
      <c r="BK6" s="403"/>
      <c r="BL6" s="403"/>
      <c r="BM6" s="403"/>
      <c r="BN6" s="403"/>
      <c r="BO6" s="403"/>
      <c r="BP6" s="403"/>
      <c r="BQ6" s="403"/>
      <c r="BR6" s="403"/>
    </row>
    <row r="7" spans="1:70" ht="12.75">
      <c r="A7" s="46"/>
      <c r="B7" s="47"/>
      <c r="C7" s="48"/>
      <c r="D7" s="46"/>
      <c r="E7" s="47"/>
      <c r="F7" s="46"/>
      <c r="G7" s="46"/>
      <c r="H7" s="47"/>
      <c r="I7" s="48"/>
      <c r="J7" s="46"/>
      <c r="K7" s="47"/>
      <c r="L7" s="46"/>
      <c r="M7" s="46"/>
      <c r="N7" s="46">
        <v>14</v>
      </c>
      <c r="O7" s="46"/>
      <c r="P7" s="46">
        <v>16</v>
      </c>
      <c r="Q7" s="48"/>
      <c r="R7" s="46">
        <v>18</v>
      </c>
      <c r="S7" s="48"/>
      <c r="AT7" s="403"/>
      <c r="AU7" s="403"/>
      <c r="AV7" s="403"/>
      <c r="AW7" s="403"/>
      <c r="AX7" s="403"/>
      <c r="AY7" s="403"/>
      <c r="AZ7" s="403"/>
      <c r="BA7" s="403"/>
      <c r="BB7" s="403"/>
      <c r="BC7" s="403"/>
      <c r="BD7" s="403"/>
      <c r="BE7" s="403"/>
      <c r="BF7" s="403"/>
      <c r="BG7" s="403"/>
      <c r="BH7" s="403"/>
      <c r="BI7" s="403"/>
      <c r="BJ7" s="403"/>
      <c r="BK7" s="403"/>
      <c r="BL7" s="403"/>
      <c r="BM7" s="403"/>
      <c r="BN7" s="403"/>
      <c r="BO7" s="403"/>
      <c r="BP7" s="403"/>
      <c r="BQ7" s="403"/>
      <c r="BR7" s="403"/>
    </row>
    <row r="8" spans="1:70" ht="12.75">
      <c r="A8" s="49" t="s">
        <v>48</v>
      </c>
      <c r="B8" s="47"/>
      <c r="C8" s="46"/>
      <c r="D8" s="46"/>
      <c r="E8" s="46"/>
      <c r="F8" s="46"/>
      <c r="G8" s="46"/>
      <c r="H8" s="46"/>
      <c r="I8" s="46"/>
      <c r="J8" s="46"/>
      <c r="K8" s="46"/>
      <c r="L8" s="46"/>
      <c r="M8" s="46"/>
      <c r="N8" s="46"/>
      <c r="O8" s="46"/>
      <c r="P8" s="46"/>
      <c r="Q8" s="46"/>
      <c r="R8" s="46"/>
      <c r="S8" s="46"/>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row>
    <row r="9" spans="1:70" ht="12.75">
      <c r="A9" s="46"/>
      <c r="B9" s="47"/>
      <c r="C9" s="46"/>
      <c r="D9" s="46"/>
      <c r="E9" s="46"/>
      <c r="F9" s="46"/>
      <c r="G9" s="46"/>
      <c r="H9" s="46"/>
      <c r="I9" s="46"/>
      <c r="J9" s="46"/>
      <c r="K9" s="46"/>
      <c r="L9" s="46"/>
      <c r="M9" s="46"/>
      <c r="N9" s="46"/>
      <c r="O9" s="46"/>
      <c r="P9" s="46"/>
      <c r="Q9" s="46"/>
      <c r="R9" s="46"/>
      <c r="S9" s="50"/>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row>
    <row r="10" spans="1:70" ht="12.75">
      <c r="A10" s="51" t="s">
        <v>49</v>
      </c>
      <c r="B10" s="52"/>
      <c r="C10" s="53">
        <f>(SchoolTable!FP128+SchoolTable!FQ27+SchoolTable!FO25)</f>
        <v>14274415.31905</v>
      </c>
      <c r="D10" s="54"/>
      <c r="E10" s="53">
        <f>SchoolTable!FQ98-SchoolTable!FP98</f>
        <v>107979064.87438226</v>
      </c>
      <c r="F10" s="54"/>
      <c r="G10" s="53">
        <f>SchoolTable!FQ115-SchoolTable!FP115</f>
        <v>68289423.95726424</v>
      </c>
      <c r="H10" s="54"/>
      <c r="I10" s="53">
        <f>SchoolTable!FQ126-SchoolTable!FP126</f>
        <v>14883882.422922498</v>
      </c>
      <c r="J10" s="55"/>
      <c r="K10" s="56"/>
      <c r="L10" s="55"/>
      <c r="M10" s="57">
        <f>IF(ISERROR(SUM(C10,E10,G10,I10)),0,SUM(C10,E10,G10,I10))</f>
        <v>205426786.573619</v>
      </c>
      <c r="N10" s="55"/>
      <c r="O10" s="56"/>
      <c r="P10" s="55"/>
      <c r="Q10" s="58">
        <f>M10</f>
        <v>205426786.573619</v>
      </c>
      <c r="R10" s="59"/>
      <c r="S10" s="111"/>
      <c r="AT10" s="403"/>
      <c r="AU10" s="403"/>
      <c r="AV10" s="403"/>
      <c r="AW10" s="403"/>
      <c r="AX10" s="403"/>
      <c r="AY10" s="403"/>
      <c r="AZ10" s="403"/>
      <c r="BA10" s="403"/>
      <c r="BB10" s="403"/>
      <c r="BC10" s="403"/>
      <c r="BD10" s="403"/>
      <c r="BE10" s="403"/>
      <c r="BF10" s="403"/>
      <c r="BG10" s="403"/>
      <c r="BH10" s="403"/>
      <c r="BI10" s="403"/>
      <c r="BJ10" s="403"/>
      <c r="BK10" s="403"/>
      <c r="BL10" s="403"/>
      <c r="BM10" s="403"/>
      <c r="BN10" s="403"/>
      <c r="BO10" s="403"/>
      <c r="BP10" s="403"/>
      <c r="BQ10" s="403"/>
      <c r="BR10" s="403"/>
    </row>
    <row r="11" spans="1:70" ht="12.75">
      <c r="A11" s="51" t="s">
        <v>239</v>
      </c>
      <c r="B11" s="52"/>
      <c r="C11" s="60"/>
      <c r="D11" s="61"/>
      <c r="E11" s="62">
        <f>SchoolTable!FV98</f>
        <v>4355100</v>
      </c>
      <c r="F11" s="63"/>
      <c r="G11" s="62">
        <f>SchoolTable!FV115</f>
        <v>2406600</v>
      </c>
      <c r="H11" s="54"/>
      <c r="I11" s="62">
        <f>SchoolTable!FV126</f>
        <v>179603.71375702368</v>
      </c>
      <c r="J11" s="55"/>
      <c r="K11" s="56"/>
      <c r="L11" s="55"/>
      <c r="M11" s="57">
        <f>IF(ISERROR(SUM(C11,E11,G11,I11)),0,SUM(C11,E11,G11,I11))</f>
        <v>6941303.713757023</v>
      </c>
      <c r="N11" s="55"/>
      <c r="O11" s="53">
        <f>M11</f>
        <v>6941303.713757023</v>
      </c>
      <c r="P11" s="55"/>
      <c r="Q11" s="57">
        <f>IF(ISERROR(M11-O11),0,(M11-O11))</f>
        <v>0</v>
      </c>
      <c r="R11" s="59"/>
      <c r="S11" s="111">
        <v>1</v>
      </c>
      <c r="AT11" s="403"/>
      <c r="AU11" s="403"/>
      <c r="AV11" s="403"/>
      <c r="AW11" s="403"/>
      <c r="AX11" s="403"/>
      <c r="AY11" s="403"/>
      <c r="AZ11" s="403"/>
      <c r="BA11" s="403"/>
      <c r="BB11" s="403"/>
      <c r="BC11" s="403"/>
      <c r="BD11" s="403"/>
      <c r="BE11" s="403"/>
      <c r="BF11" s="403"/>
      <c r="BG11" s="403"/>
      <c r="BH11" s="403"/>
      <c r="BI11" s="403"/>
      <c r="BJ11" s="403"/>
      <c r="BK11" s="403"/>
      <c r="BL11" s="403"/>
      <c r="BM11" s="403"/>
      <c r="BN11" s="403"/>
      <c r="BO11" s="403"/>
      <c r="BP11" s="403"/>
      <c r="BQ11" s="403"/>
      <c r="BR11" s="403"/>
    </row>
    <row r="12" spans="1:70" ht="12.75">
      <c r="A12" s="51" t="s">
        <v>240</v>
      </c>
      <c r="B12" s="52"/>
      <c r="C12" s="60"/>
      <c r="D12" s="55"/>
      <c r="E12" s="64"/>
      <c r="F12" s="55"/>
      <c r="G12" s="64"/>
      <c r="H12" s="55"/>
      <c r="I12" s="64"/>
      <c r="J12" s="55"/>
      <c r="K12" s="56"/>
      <c r="L12" s="55"/>
      <c r="M12" s="53">
        <v>178800</v>
      </c>
      <c r="N12" s="55"/>
      <c r="O12" s="53">
        <f>M12</f>
        <v>178800</v>
      </c>
      <c r="P12" s="55"/>
      <c r="Q12" s="57">
        <f>IF(ISERROR(M12-O12),0,(M12-O12))</f>
        <v>0</v>
      </c>
      <c r="R12" s="59"/>
      <c r="S12" s="111">
        <v>1</v>
      </c>
      <c r="AT12" s="403"/>
      <c r="AU12" s="403"/>
      <c r="AV12" s="403"/>
      <c r="AW12" s="403"/>
      <c r="AX12" s="403"/>
      <c r="AY12" s="403"/>
      <c r="AZ12" s="403"/>
      <c r="BA12" s="403"/>
      <c r="BB12" s="403"/>
      <c r="BC12" s="403"/>
      <c r="BD12" s="403"/>
      <c r="BE12" s="403"/>
      <c r="BF12" s="403"/>
      <c r="BG12" s="403"/>
      <c r="BH12" s="403"/>
      <c r="BI12" s="403"/>
      <c r="BJ12" s="403"/>
      <c r="BK12" s="403"/>
      <c r="BL12" s="403"/>
      <c r="BM12" s="403"/>
      <c r="BN12" s="403"/>
      <c r="BO12" s="403"/>
      <c r="BP12" s="403"/>
      <c r="BQ12" s="403"/>
      <c r="BR12" s="403"/>
    </row>
    <row r="13" spans="1:70" ht="12.75">
      <c r="A13" s="51" t="s">
        <v>241</v>
      </c>
      <c r="B13" s="52"/>
      <c r="C13" s="53">
        <v>0</v>
      </c>
      <c r="D13" s="54"/>
      <c r="E13" s="65">
        <v>0</v>
      </c>
      <c r="F13" s="54"/>
      <c r="G13" s="65">
        <v>0</v>
      </c>
      <c r="H13" s="54"/>
      <c r="I13" s="65">
        <v>0</v>
      </c>
      <c r="J13" s="55"/>
      <c r="K13" s="56"/>
      <c r="L13" s="55"/>
      <c r="M13" s="57">
        <f>IF(ISERROR(SUM(C13,E13,G13,I13)),0,SUM(C13,E13,G13,I13))</f>
        <v>0</v>
      </c>
      <c r="N13" s="55"/>
      <c r="O13" s="64"/>
      <c r="P13" s="55"/>
      <c r="Q13" s="58">
        <f>M13</f>
        <v>0</v>
      </c>
      <c r="R13" s="59"/>
      <c r="S13" s="111">
        <v>0</v>
      </c>
      <c r="AT13" s="403"/>
      <c r="AU13" s="403"/>
      <c r="AV13" s="403"/>
      <c r="AW13" s="403"/>
      <c r="AX13" s="403"/>
      <c r="AY13" s="403"/>
      <c r="AZ13" s="403"/>
      <c r="BA13" s="403"/>
      <c r="BB13" s="403"/>
      <c r="BC13" s="403"/>
      <c r="BD13" s="403"/>
      <c r="BE13" s="403"/>
      <c r="BF13" s="403"/>
      <c r="BG13" s="403"/>
      <c r="BH13" s="403"/>
      <c r="BI13" s="403"/>
      <c r="BJ13" s="403"/>
      <c r="BK13" s="403"/>
      <c r="BL13" s="403"/>
      <c r="BM13" s="403"/>
      <c r="BN13" s="403"/>
      <c r="BO13" s="403"/>
      <c r="BP13" s="403"/>
      <c r="BQ13" s="403"/>
      <c r="BR13" s="403"/>
    </row>
    <row r="14" spans="1:70" ht="12.75">
      <c r="A14" s="51" t="s">
        <v>242</v>
      </c>
      <c r="B14" s="52"/>
      <c r="C14" s="53">
        <f>'[1]DSG 2012-13'!$AL$10</f>
        <v>1227000</v>
      </c>
      <c r="D14" s="63"/>
      <c r="E14" s="66"/>
      <c r="F14" s="55"/>
      <c r="G14" s="66"/>
      <c r="H14" s="55"/>
      <c r="I14" s="66"/>
      <c r="J14" s="55"/>
      <c r="K14" s="56"/>
      <c r="L14" s="55"/>
      <c r="M14" s="58">
        <f>C14</f>
        <v>1227000</v>
      </c>
      <c r="N14" s="54"/>
      <c r="O14" s="53">
        <v>0</v>
      </c>
      <c r="P14" s="54"/>
      <c r="Q14" s="57">
        <f>IF(ISERROR(M14-O14),0,(M14-O14))</f>
        <v>1227000</v>
      </c>
      <c r="R14" s="59"/>
      <c r="S14" s="111"/>
      <c r="AT14" s="403"/>
      <c r="AU14" s="403"/>
      <c r="AV14" s="403"/>
      <c r="AW14" s="403"/>
      <c r="AX14" s="403"/>
      <c r="AY14" s="403"/>
      <c r="AZ14" s="403"/>
      <c r="BA14" s="403"/>
      <c r="BB14" s="403"/>
      <c r="BC14" s="403"/>
      <c r="BD14" s="403"/>
      <c r="BE14" s="403"/>
      <c r="BF14" s="403"/>
      <c r="BG14" s="403"/>
      <c r="BH14" s="403"/>
      <c r="BI14" s="403"/>
      <c r="BJ14" s="403"/>
      <c r="BK14" s="403"/>
      <c r="BL14" s="403"/>
      <c r="BM14" s="403"/>
      <c r="BN14" s="403"/>
      <c r="BO14" s="403"/>
      <c r="BP14" s="403"/>
      <c r="BQ14" s="403"/>
      <c r="BR14" s="403"/>
    </row>
    <row r="15" spans="1:70" s="72" customFormat="1" ht="12.75">
      <c r="A15" s="67"/>
      <c r="B15" s="52"/>
      <c r="C15" s="64"/>
      <c r="D15" s="55"/>
      <c r="E15" s="68"/>
      <c r="F15" s="55"/>
      <c r="G15" s="55"/>
      <c r="H15" s="55"/>
      <c r="I15" s="55"/>
      <c r="J15" s="55"/>
      <c r="K15" s="55"/>
      <c r="L15" s="55"/>
      <c r="M15" s="69"/>
      <c r="N15" s="55"/>
      <c r="O15" s="64"/>
      <c r="P15" s="55"/>
      <c r="Q15" s="69"/>
      <c r="R15" s="70"/>
      <c r="S15" s="112"/>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row>
    <row r="16" spans="1:70" ht="12.75">
      <c r="A16" s="51" t="s">
        <v>50</v>
      </c>
      <c r="B16" s="52"/>
      <c r="C16" s="53">
        <f>'[1]DSG 2012-13'!AL12</f>
        <v>36308.51620330488</v>
      </c>
      <c r="D16" s="54"/>
      <c r="E16" s="53">
        <f>'[1]DSG 2012-13'!AN12</f>
        <v>259951.91994465404</v>
      </c>
      <c r="F16" s="63"/>
      <c r="G16" s="53">
        <f>'[1]DSG 2012-13'!AP12</f>
        <v>168288.6463511132</v>
      </c>
      <c r="H16" s="55"/>
      <c r="I16" s="53">
        <f>'[1]DSG 2012-13'!AR12</f>
        <v>35450.91750092788</v>
      </c>
      <c r="J16" s="55"/>
      <c r="K16" s="56"/>
      <c r="L16" s="55"/>
      <c r="M16" s="57">
        <f aca="true" t="shared" si="0" ref="M16:M53">IF(ISERROR(SUM(C16,E16,G16,I16)),0,SUM(C16,E16,G16,I16))</f>
        <v>499999.99999999994</v>
      </c>
      <c r="N16" s="54"/>
      <c r="O16" s="53">
        <v>0</v>
      </c>
      <c r="P16" s="54"/>
      <c r="Q16" s="57">
        <f>IF(ISERROR(M16-O16),0,(M16-O16))</f>
        <v>499999.99999999994</v>
      </c>
      <c r="R16" s="59"/>
      <c r="S16" s="111">
        <v>0</v>
      </c>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row>
    <row r="17" spans="1:70" ht="12.75">
      <c r="A17" s="51" t="s">
        <v>200</v>
      </c>
      <c r="B17" s="52"/>
      <c r="C17" s="53">
        <f>'[1]DSG 2012-13'!AL13+'[1]DSG 2012-13'!$AL$14</f>
        <v>810603.2600633469</v>
      </c>
      <c r="D17" s="54"/>
      <c r="E17" s="53">
        <f>'[1]DSG 2012-13'!AN13</f>
        <v>1633690.3245831053</v>
      </c>
      <c r="F17" s="54"/>
      <c r="G17" s="53">
        <f>'[1]DSG 2012-13'!AP13</f>
        <v>815465.9777930841</v>
      </c>
      <c r="H17" s="54"/>
      <c r="I17" s="53">
        <f>'[1]DSG 2012-13'!AR13</f>
        <v>25240.43756046399</v>
      </c>
      <c r="J17" s="55"/>
      <c r="K17" s="53">
        <f>(1143.26/23403.36)*E17</f>
        <v>79806.1816971102</v>
      </c>
      <c r="L17" s="55"/>
      <c r="M17" s="57">
        <f t="shared" si="0"/>
        <v>3285000</v>
      </c>
      <c r="N17" s="54"/>
      <c r="O17" s="53">
        <v>0</v>
      </c>
      <c r="P17" s="54"/>
      <c r="Q17" s="57">
        <f>IF(ISERROR(M17-O17),0,(M17-O17))</f>
        <v>3285000</v>
      </c>
      <c r="R17" s="59"/>
      <c r="S17" s="111"/>
      <c r="AT17" s="403"/>
      <c r="AU17" s="403"/>
      <c r="AV17" s="403"/>
      <c r="AW17" s="403"/>
      <c r="AX17" s="403"/>
      <c r="AY17" s="403"/>
      <c r="AZ17" s="403"/>
      <c r="BA17" s="403"/>
      <c r="BB17" s="403"/>
      <c r="BC17" s="403"/>
      <c r="BD17" s="403"/>
      <c r="BE17" s="403"/>
      <c r="BF17" s="403"/>
      <c r="BG17" s="403"/>
      <c r="BH17" s="403"/>
      <c r="BI17" s="403"/>
      <c r="BJ17" s="403"/>
      <c r="BK17" s="403"/>
      <c r="BL17" s="403"/>
      <c r="BM17" s="403"/>
      <c r="BN17" s="403"/>
      <c r="BO17" s="403"/>
      <c r="BP17" s="403"/>
      <c r="BQ17" s="403"/>
      <c r="BR17" s="403"/>
    </row>
    <row r="18" spans="1:70" s="72" customFormat="1" ht="12.75">
      <c r="A18" s="67"/>
      <c r="B18" s="52"/>
      <c r="C18" s="64"/>
      <c r="D18" s="55"/>
      <c r="E18" s="64"/>
      <c r="F18" s="55"/>
      <c r="G18" s="55"/>
      <c r="H18" s="55"/>
      <c r="I18" s="55"/>
      <c r="J18" s="55"/>
      <c r="K18" s="55"/>
      <c r="L18" s="55"/>
      <c r="M18" s="69"/>
      <c r="N18" s="55"/>
      <c r="O18" s="64"/>
      <c r="P18" s="55"/>
      <c r="Q18" s="69"/>
      <c r="R18" s="70"/>
      <c r="S18" s="112"/>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row>
    <row r="19" spans="1:70" ht="12.75">
      <c r="A19" s="51" t="s">
        <v>51</v>
      </c>
      <c r="B19" s="52"/>
      <c r="C19" s="53">
        <f>'[1]DSG 2012-13'!AL15</f>
        <v>224649.90095757024</v>
      </c>
      <c r="D19" s="54"/>
      <c r="E19" s="53">
        <f>'[1]DSG 2012-13'!AN15</f>
        <v>1561852.3653604933</v>
      </c>
      <c r="F19" s="54"/>
      <c r="G19" s="53">
        <f>'[1]DSG 2012-13'!AP15</f>
        <v>2568497.7336819367</v>
      </c>
      <c r="H19" s="54"/>
      <c r="I19" s="53">
        <f>'[1]DSG 2012-13'!AR15</f>
        <v>0</v>
      </c>
      <c r="J19" s="55"/>
      <c r="K19" s="56"/>
      <c r="L19" s="55"/>
      <c r="M19" s="57">
        <f t="shared" si="0"/>
        <v>4355000</v>
      </c>
      <c r="N19" s="54"/>
      <c r="O19" s="53">
        <v>0</v>
      </c>
      <c r="P19" s="54"/>
      <c r="Q19" s="57">
        <f aca="true" t="shared" si="1" ref="Q19:Q25">IF(ISERROR(M19-O19),0,(M19-O19))</f>
        <v>4355000</v>
      </c>
      <c r="R19" s="59"/>
      <c r="S19" s="111"/>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row>
    <row r="20" spans="1:70" ht="12.75">
      <c r="A20" s="51" t="s">
        <v>52</v>
      </c>
      <c r="B20" s="52"/>
      <c r="C20" s="53">
        <f>'[1]DSG 2012-13'!AL16</f>
        <v>190232.10048243654</v>
      </c>
      <c r="D20" s="54"/>
      <c r="E20" s="53">
        <f>'[1]DSG 2012-13'!AN16</f>
        <v>417371.1446984564</v>
      </c>
      <c r="F20" s="54"/>
      <c r="G20" s="53">
        <f>'[1]DSG 2012-13'!AP16</f>
        <v>177021.46584478024</v>
      </c>
      <c r="H20" s="54"/>
      <c r="I20" s="53">
        <f>'[1]DSG 2012-13'!AR16</f>
        <v>120375.28897432679</v>
      </c>
      <c r="J20" s="55"/>
      <c r="K20" s="56"/>
      <c r="L20" s="55"/>
      <c r="M20" s="57">
        <f t="shared" si="0"/>
        <v>905000</v>
      </c>
      <c r="N20" s="54"/>
      <c r="O20" s="53">
        <v>0</v>
      </c>
      <c r="P20" s="54"/>
      <c r="Q20" s="57">
        <f t="shared" si="1"/>
        <v>905000</v>
      </c>
      <c r="R20" s="59"/>
      <c r="S20" s="111">
        <v>0</v>
      </c>
      <c r="AT20" s="403"/>
      <c r="AU20" s="403"/>
      <c r="AV20" s="403"/>
      <c r="AW20" s="403"/>
      <c r="AX20" s="403"/>
      <c r="AY20" s="403"/>
      <c r="AZ20" s="403"/>
      <c r="BA20" s="403"/>
      <c r="BB20" s="403"/>
      <c r="BC20" s="403"/>
      <c r="BD20" s="403"/>
      <c r="BE20" s="403"/>
      <c r="BF20" s="403"/>
      <c r="BG20" s="403"/>
      <c r="BH20" s="403"/>
      <c r="BI20" s="403"/>
      <c r="BJ20" s="403"/>
      <c r="BK20" s="403"/>
      <c r="BL20" s="403"/>
      <c r="BM20" s="403"/>
      <c r="BN20" s="403"/>
      <c r="BO20" s="403"/>
      <c r="BP20" s="403"/>
      <c r="BQ20" s="403"/>
      <c r="BR20" s="403"/>
    </row>
    <row r="21" spans="1:70" ht="12.75">
      <c r="A21" s="51" t="s">
        <v>53</v>
      </c>
      <c r="B21" s="52"/>
      <c r="C21" s="53">
        <f>'[1]DSG 2012-13'!AL17</f>
        <v>0</v>
      </c>
      <c r="D21" s="54"/>
      <c r="E21" s="53">
        <f>'[1]DSG 2012-13'!AN17</f>
        <v>61610.32185942522</v>
      </c>
      <c r="F21" s="54"/>
      <c r="G21" s="53">
        <f>'[1]DSG 2012-13'!AP17</f>
        <v>34389.67814057478</v>
      </c>
      <c r="H21" s="54"/>
      <c r="I21" s="53">
        <f>'[1]DSG 2012-13'!AR17</f>
        <v>0</v>
      </c>
      <c r="J21" s="55"/>
      <c r="K21" s="56"/>
      <c r="L21" s="55"/>
      <c r="M21" s="57">
        <f t="shared" si="0"/>
        <v>96000</v>
      </c>
      <c r="N21" s="54"/>
      <c r="O21" s="53">
        <v>0</v>
      </c>
      <c r="P21" s="54"/>
      <c r="Q21" s="57">
        <f t="shared" si="1"/>
        <v>96000</v>
      </c>
      <c r="R21" s="59"/>
      <c r="S21" s="111">
        <v>0</v>
      </c>
      <c r="AT21" s="403"/>
      <c r="AU21" s="403"/>
      <c r="AV21" s="403"/>
      <c r="AW21" s="403"/>
      <c r="AX21" s="403"/>
      <c r="AY21" s="403"/>
      <c r="AZ21" s="403"/>
      <c r="BA21" s="403"/>
      <c r="BB21" s="403"/>
      <c r="BC21" s="403"/>
      <c r="BD21" s="403"/>
      <c r="BE21" s="403"/>
      <c r="BF21" s="403"/>
      <c r="BG21" s="403"/>
      <c r="BH21" s="403"/>
      <c r="BI21" s="403"/>
      <c r="BJ21" s="403"/>
      <c r="BK21" s="403"/>
      <c r="BL21" s="403"/>
      <c r="BM21" s="403"/>
      <c r="BN21" s="403"/>
      <c r="BO21" s="403"/>
      <c r="BP21" s="403"/>
      <c r="BQ21" s="403"/>
      <c r="BR21" s="403"/>
    </row>
    <row r="22" spans="1:70" ht="12.75">
      <c r="A22" s="51" t="s">
        <v>54</v>
      </c>
      <c r="B22" s="52"/>
      <c r="C22" s="53">
        <f>'[1]DSG 2012-13'!AL18</f>
        <v>0</v>
      </c>
      <c r="D22" s="54"/>
      <c r="E22" s="53">
        <f>'[1]DSG 2012-13'!AN18</f>
        <v>0</v>
      </c>
      <c r="F22" s="54"/>
      <c r="G22" s="53">
        <f>'[1]DSG 2012-13'!AP18</f>
        <v>0</v>
      </c>
      <c r="H22" s="54"/>
      <c r="I22" s="53">
        <f>'[1]DSG 2012-13'!AR18</f>
        <v>5456000</v>
      </c>
      <c r="J22" s="55"/>
      <c r="K22" s="56"/>
      <c r="L22" s="55"/>
      <c r="M22" s="57">
        <f t="shared" si="0"/>
        <v>5456000</v>
      </c>
      <c r="N22" s="54"/>
      <c r="O22" s="53">
        <v>0</v>
      </c>
      <c r="P22" s="54"/>
      <c r="Q22" s="57">
        <f t="shared" si="1"/>
        <v>5456000</v>
      </c>
      <c r="R22" s="59"/>
      <c r="S22" s="111">
        <v>0</v>
      </c>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row>
    <row r="23" spans="1:70" ht="12.75">
      <c r="A23" s="51" t="s">
        <v>55</v>
      </c>
      <c r="B23" s="52"/>
      <c r="C23" s="53">
        <f>'[1]DSG 2012-13'!AL19</f>
        <v>0</v>
      </c>
      <c r="D23" s="54"/>
      <c r="E23" s="53">
        <f>'[1]DSG 2012-13'!AN19</f>
        <v>0</v>
      </c>
      <c r="F23" s="54"/>
      <c r="G23" s="53">
        <f>'[1]DSG 2012-13'!AP19</f>
        <v>0</v>
      </c>
      <c r="H23" s="54"/>
      <c r="I23" s="53">
        <f>'[1]DSG 2012-13'!AR19</f>
        <v>0</v>
      </c>
      <c r="J23" s="55"/>
      <c r="K23" s="56"/>
      <c r="L23" s="55"/>
      <c r="M23" s="57">
        <f t="shared" si="0"/>
        <v>0</v>
      </c>
      <c r="N23" s="54"/>
      <c r="O23" s="53">
        <v>0</v>
      </c>
      <c r="P23" s="54"/>
      <c r="Q23" s="57">
        <f t="shared" si="1"/>
        <v>0</v>
      </c>
      <c r="R23" s="59"/>
      <c r="S23" s="111">
        <v>0</v>
      </c>
      <c r="AT23" s="403"/>
      <c r="AU23" s="403"/>
      <c r="AV23" s="403"/>
      <c r="AW23" s="403"/>
      <c r="AX23" s="403"/>
      <c r="AY23" s="403"/>
      <c r="AZ23" s="403"/>
      <c r="BA23" s="403"/>
      <c r="BB23" s="403"/>
      <c r="BC23" s="403"/>
      <c r="BD23" s="403"/>
      <c r="BE23" s="403"/>
      <c r="BF23" s="403"/>
      <c r="BG23" s="403"/>
      <c r="BH23" s="403"/>
      <c r="BI23" s="403"/>
      <c r="BJ23" s="403"/>
      <c r="BK23" s="403"/>
      <c r="BL23" s="403"/>
      <c r="BM23" s="403"/>
      <c r="BN23" s="403"/>
      <c r="BO23" s="403"/>
      <c r="BP23" s="403"/>
      <c r="BQ23" s="403"/>
      <c r="BR23" s="403"/>
    </row>
    <row r="24" spans="1:70" ht="12.75">
      <c r="A24" s="51" t="s">
        <v>56</v>
      </c>
      <c r="B24" s="52"/>
      <c r="C24" s="53">
        <f>'[1]DSG 2012-13'!AL20</f>
        <v>0</v>
      </c>
      <c r="D24" s="54"/>
      <c r="E24" s="53">
        <f>'[1]DSG 2012-13'!AN20</f>
        <v>0</v>
      </c>
      <c r="F24" s="54"/>
      <c r="G24" s="53">
        <f>'[1]DSG 2012-13'!AP20</f>
        <v>0</v>
      </c>
      <c r="H24" s="54"/>
      <c r="I24" s="53">
        <f>'[1]DSG 2012-13'!AR20</f>
        <v>0</v>
      </c>
      <c r="J24" s="55"/>
      <c r="K24" s="56"/>
      <c r="L24" s="55"/>
      <c r="M24" s="57">
        <f t="shared" si="0"/>
        <v>0</v>
      </c>
      <c r="N24" s="54"/>
      <c r="O24" s="53">
        <v>0</v>
      </c>
      <c r="P24" s="54"/>
      <c r="Q24" s="57">
        <f t="shared" si="1"/>
        <v>0</v>
      </c>
      <c r="R24" s="59"/>
      <c r="S24" s="111">
        <v>0</v>
      </c>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row>
    <row r="25" spans="1:70" ht="12.75">
      <c r="A25" s="51" t="s">
        <v>57</v>
      </c>
      <c r="B25" s="52"/>
      <c r="C25" s="53">
        <f>'[1]DSG 2012-13'!AL21</f>
        <v>0</v>
      </c>
      <c r="D25" s="54"/>
      <c r="E25" s="53">
        <f>'[1]DSG 2012-13'!AN21</f>
        <v>770982.3049979297</v>
      </c>
      <c r="F25" s="54"/>
      <c r="G25" s="53">
        <f>'[1]DSG 2012-13'!AP21</f>
        <v>348356.9067020894</v>
      </c>
      <c r="H25" s="54"/>
      <c r="I25" s="53">
        <f>'[1]DSG 2012-13'!AR21</f>
        <v>1299660.7882999808</v>
      </c>
      <c r="J25" s="55"/>
      <c r="K25" s="56"/>
      <c r="L25" s="55"/>
      <c r="M25" s="57">
        <f t="shared" si="0"/>
        <v>2419000</v>
      </c>
      <c r="N25" s="54"/>
      <c r="O25" s="53">
        <v>0</v>
      </c>
      <c r="P25" s="54"/>
      <c r="Q25" s="57">
        <f t="shared" si="1"/>
        <v>2419000</v>
      </c>
      <c r="R25" s="59"/>
      <c r="S25" s="111">
        <v>0</v>
      </c>
      <c r="AT25" s="403"/>
      <c r="AU25" s="403"/>
      <c r="AV25" s="403"/>
      <c r="AW25" s="403"/>
      <c r="AX25" s="403"/>
      <c r="AY25" s="403"/>
      <c r="AZ25" s="403"/>
      <c r="BA25" s="403"/>
      <c r="BB25" s="403"/>
      <c r="BC25" s="403"/>
      <c r="BD25" s="403"/>
      <c r="BE25" s="403"/>
      <c r="BF25" s="403"/>
      <c r="BG25" s="403"/>
      <c r="BH25" s="403"/>
      <c r="BI25" s="403"/>
      <c r="BJ25" s="403"/>
      <c r="BK25" s="403"/>
      <c r="BL25" s="403"/>
      <c r="BM25" s="403"/>
      <c r="BN25" s="403"/>
      <c r="BO25" s="403"/>
      <c r="BP25" s="403"/>
      <c r="BQ25" s="403"/>
      <c r="BR25" s="403"/>
    </row>
    <row r="26" spans="1:70" s="72" customFormat="1" ht="12.75">
      <c r="A26" s="67"/>
      <c r="B26" s="52"/>
      <c r="C26" s="64"/>
      <c r="D26" s="55"/>
      <c r="E26" s="64"/>
      <c r="F26" s="55"/>
      <c r="G26" s="55"/>
      <c r="H26" s="55"/>
      <c r="I26" s="55"/>
      <c r="J26" s="55"/>
      <c r="K26" s="55"/>
      <c r="L26" s="55"/>
      <c r="M26" s="69"/>
      <c r="N26" s="55"/>
      <c r="O26" s="64"/>
      <c r="P26" s="55"/>
      <c r="Q26" s="69"/>
      <c r="R26" s="70"/>
      <c r="S26" s="112"/>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row>
    <row r="27" spans="1:70" ht="12.75">
      <c r="A27" s="51" t="s">
        <v>58</v>
      </c>
      <c r="B27" s="52"/>
      <c r="C27" s="53">
        <v>0</v>
      </c>
      <c r="D27" s="54"/>
      <c r="E27" s="53">
        <v>0</v>
      </c>
      <c r="F27" s="54"/>
      <c r="G27" s="53">
        <v>0</v>
      </c>
      <c r="H27" s="54"/>
      <c r="I27" s="53">
        <v>0</v>
      </c>
      <c r="J27" s="55"/>
      <c r="K27" s="56"/>
      <c r="L27" s="55"/>
      <c r="M27" s="57">
        <f t="shared" si="0"/>
        <v>0</v>
      </c>
      <c r="N27" s="54"/>
      <c r="O27" s="53">
        <v>0</v>
      </c>
      <c r="P27" s="54"/>
      <c r="Q27" s="57">
        <f>IF(ISERROR(M27-O27),0,(M27-O27))</f>
        <v>0</v>
      </c>
      <c r="R27" s="59"/>
      <c r="S27" s="111">
        <v>0</v>
      </c>
      <c r="AT27" s="403"/>
      <c r="AU27" s="403"/>
      <c r="AV27" s="403"/>
      <c r="AW27" s="403"/>
      <c r="AX27" s="403"/>
      <c r="AY27" s="403"/>
      <c r="AZ27" s="403"/>
      <c r="BA27" s="403"/>
      <c r="BB27" s="403"/>
      <c r="BC27" s="403"/>
      <c r="BD27" s="403"/>
      <c r="BE27" s="403"/>
      <c r="BF27" s="403"/>
      <c r="BG27" s="403"/>
      <c r="BH27" s="403"/>
      <c r="BI27" s="403"/>
      <c r="BJ27" s="403"/>
      <c r="BK27" s="403"/>
      <c r="BL27" s="403"/>
      <c r="BM27" s="403"/>
      <c r="BN27" s="403"/>
      <c r="BO27" s="403"/>
      <c r="BP27" s="403"/>
      <c r="BQ27" s="403"/>
      <c r="BR27" s="403"/>
    </row>
    <row r="28" spans="1:70" s="72" customFormat="1" ht="12.75">
      <c r="A28" s="67"/>
      <c r="B28" s="52"/>
      <c r="C28" s="64"/>
      <c r="D28" s="55"/>
      <c r="E28" s="64"/>
      <c r="F28" s="55"/>
      <c r="G28" s="55"/>
      <c r="H28" s="55"/>
      <c r="I28" s="55"/>
      <c r="J28" s="55"/>
      <c r="K28" s="55"/>
      <c r="L28" s="55"/>
      <c r="M28" s="69"/>
      <c r="N28" s="55"/>
      <c r="O28" s="64"/>
      <c r="P28" s="55"/>
      <c r="Q28" s="69"/>
      <c r="R28" s="70"/>
      <c r="S28" s="112"/>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6"/>
      <c r="BR28" s="406"/>
    </row>
    <row r="29" spans="1:70" ht="12.75">
      <c r="A29" s="51" t="s">
        <v>59</v>
      </c>
      <c r="B29" s="52"/>
      <c r="C29" s="53">
        <f>'[1]DSG 2012-13'!AL25</f>
        <v>0</v>
      </c>
      <c r="D29" s="54"/>
      <c r="E29" s="53">
        <f>'[1]DSG 2012-13'!AN25</f>
        <v>0</v>
      </c>
      <c r="F29" s="54"/>
      <c r="G29" s="53">
        <f>'[1]DSG 2012-13'!AP25</f>
        <v>3819000</v>
      </c>
      <c r="H29" s="54"/>
      <c r="I29" s="53">
        <f>'[1]DSG 2012-13'!AR25</f>
        <v>0</v>
      </c>
      <c r="J29" s="55"/>
      <c r="K29" s="56"/>
      <c r="L29" s="55"/>
      <c r="M29" s="57">
        <f t="shared" si="0"/>
        <v>3819000</v>
      </c>
      <c r="N29" s="54"/>
      <c r="O29" s="53">
        <v>0</v>
      </c>
      <c r="P29" s="54"/>
      <c r="Q29" s="57">
        <f>IF(ISERROR(M29-O29),0,(M29-O29))</f>
        <v>3819000</v>
      </c>
      <c r="R29" s="59"/>
      <c r="S29" s="111">
        <v>0</v>
      </c>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row>
    <row r="30" spans="1:70" ht="12.75">
      <c r="A30" s="51" t="s">
        <v>60</v>
      </c>
      <c r="B30" s="52"/>
      <c r="C30" s="53">
        <f>'[1]DSG 2012-13'!AL26</f>
        <v>0</v>
      </c>
      <c r="D30" s="54"/>
      <c r="E30" s="53">
        <f>'[1]DSG 2012-13'!AN26</f>
        <v>422572.0371754601</v>
      </c>
      <c r="F30" s="54"/>
      <c r="G30" s="53">
        <f>'[1]DSG 2012-13'!AP26</f>
        <v>291427.96282454</v>
      </c>
      <c r="H30" s="54"/>
      <c r="I30" s="53">
        <f>'[1]DSG 2012-13'!AR26</f>
        <v>0</v>
      </c>
      <c r="J30" s="55"/>
      <c r="K30" s="53">
        <f>(1143.26/23403.36)*E30</f>
        <v>20642.749896648023</v>
      </c>
      <c r="L30" s="55"/>
      <c r="M30" s="57">
        <f t="shared" si="0"/>
        <v>714000</v>
      </c>
      <c r="N30" s="54"/>
      <c r="O30" s="53">
        <v>0</v>
      </c>
      <c r="P30" s="54"/>
      <c r="Q30" s="57">
        <f>IF(ISERROR(M30-O30),0,(M30-O30))</f>
        <v>714000</v>
      </c>
      <c r="R30" s="59"/>
      <c r="S30" s="111"/>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row>
    <row r="31" spans="1:70" ht="12.75">
      <c r="A31" s="51" t="s">
        <v>61</v>
      </c>
      <c r="B31" s="52"/>
      <c r="C31" s="53">
        <f>'[1]DSG 2012-13'!AL27</f>
        <v>7006.904763578963</v>
      </c>
      <c r="D31" s="54"/>
      <c r="E31" s="53">
        <f>'[1]DSG 2012-13'!AN27</f>
        <v>847663.1172332433</v>
      </c>
      <c r="F31" s="54"/>
      <c r="G31" s="53">
        <f>'[1]DSG 2012-13'!AP27</f>
        <v>367411.83168400725</v>
      </c>
      <c r="H31" s="54"/>
      <c r="I31" s="53">
        <f>'[1]DSG 2012-13'!AR27</f>
        <v>142918.14631917048</v>
      </c>
      <c r="J31" s="55"/>
      <c r="K31" s="56"/>
      <c r="L31" s="55"/>
      <c r="M31" s="57">
        <f t="shared" si="0"/>
        <v>1365000</v>
      </c>
      <c r="N31" s="54"/>
      <c r="O31" s="53">
        <v>0</v>
      </c>
      <c r="P31" s="54"/>
      <c r="Q31" s="57">
        <f>IF(ISERROR(M31-O31),0,(M31-O31))</f>
        <v>1365000</v>
      </c>
      <c r="R31" s="59"/>
      <c r="S31" s="111"/>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3"/>
      <c r="BP31" s="403"/>
      <c r="BQ31" s="403"/>
      <c r="BR31" s="403"/>
    </row>
    <row r="32" spans="1:70" ht="12.75">
      <c r="A32" s="51" t="s">
        <v>95</v>
      </c>
      <c r="B32" s="52"/>
      <c r="C32" s="66"/>
      <c r="D32" s="55"/>
      <c r="E32" s="66"/>
      <c r="F32" s="55"/>
      <c r="G32" s="53">
        <f>'[1]DSG 2012-13'!AP28</f>
        <v>297374.03079507017</v>
      </c>
      <c r="H32" s="54"/>
      <c r="I32" s="53">
        <f>'[1]DSG 2012-13'!AR28</f>
        <v>14625.969204929883</v>
      </c>
      <c r="J32" s="55"/>
      <c r="K32" s="53">
        <f>(1143.26/23403.36)*E32</f>
        <v>0</v>
      </c>
      <c r="L32" s="55"/>
      <c r="M32" s="57">
        <f t="shared" si="0"/>
        <v>312000.00000000006</v>
      </c>
      <c r="N32" s="54"/>
      <c r="O32" s="53">
        <v>0</v>
      </c>
      <c r="P32" s="54"/>
      <c r="Q32" s="57">
        <f>IF(ISERROR(M32-O32),0,(M32-O32))</f>
        <v>312000.00000000006</v>
      </c>
      <c r="R32" s="59"/>
      <c r="S32" s="111">
        <v>0</v>
      </c>
      <c r="AT32" s="403"/>
      <c r="AU32" s="403"/>
      <c r="AV32" s="403"/>
      <c r="AW32" s="403"/>
      <c r="AX32" s="403"/>
      <c r="AY32" s="403"/>
      <c r="AZ32" s="403"/>
      <c r="BA32" s="403"/>
      <c r="BB32" s="403"/>
      <c r="BC32" s="403"/>
      <c r="BD32" s="403"/>
      <c r="BE32" s="403"/>
      <c r="BF32" s="403"/>
      <c r="BG32" s="403"/>
      <c r="BH32" s="403"/>
      <c r="BI32" s="403"/>
      <c r="BJ32" s="403"/>
      <c r="BK32" s="403"/>
      <c r="BL32" s="403"/>
      <c r="BM32" s="403"/>
      <c r="BN32" s="403"/>
      <c r="BO32" s="403"/>
      <c r="BP32" s="403"/>
      <c r="BQ32" s="403"/>
      <c r="BR32" s="403"/>
    </row>
    <row r="33" spans="1:70" s="72" customFormat="1" ht="12.75">
      <c r="A33" s="67"/>
      <c r="B33" s="52"/>
      <c r="C33" s="68"/>
      <c r="D33" s="55"/>
      <c r="E33" s="68"/>
      <c r="F33" s="55"/>
      <c r="G33" s="64"/>
      <c r="H33" s="55"/>
      <c r="I33" s="64"/>
      <c r="J33" s="55"/>
      <c r="K33" s="69"/>
      <c r="L33" s="55"/>
      <c r="M33" s="69"/>
      <c r="N33" s="55"/>
      <c r="O33" s="64"/>
      <c r="P33" s="55"/>
      <c r="Q33" s="69"/>
      <c r="R33" s="70"/>
      <c r="S33" s="112"/>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row>
    <row r="34" spans="1:70" ht="13.5" customHeight="1">
      <c r="A34" s="51" t="s">
        <v>62</v>
      </c>
      <c r="B34" s="52"/>
      <c r="C34" s="53">
        <f>'[1]DSG 2012-13'!AL30</f>
        <v>0</v>
      </c>
      <c r="D34" s="54"/>
      <c r="E34" s="53">
        <f>'[1]DSG 2012-13'!AN30</f>
        <v>133773.72038133335</v>
      </c>
      <c r="F34" s="54"/>
      <c r="G34" s="53">
        <f>'[1]DSG 2012-13'!AP30</f>
        <v>56226.279618666675</v>
      </c>
      <c r="H34" s="54"/>
      <c r="I34" s="53">
        <f>'[1]DSG 2012-13'!AR30</f>
        <v>0</v>
      </c>
      <c r="J34" s="55"/>
      <c r="K34" s="53">
        <f>(1143.26/23403.36)*E34</f>
        <v>6534.879759280853</v>
      </c>
      <c r="L34" s="55"/>
      <c r="M34" s="57">
        <f t="shared" si="0"/>
        <v>190000.00000000003</v>
      </c>
      <c r="N34" s="54"/>
      <c r="O34" s="53">
        <v>0</v>
      </c>
      <c r="P34" s="54"/>
      <c r="Q34" s="57">
        <f>IF(ISERROR(M34-O34),0,(M34-O34))</f>
        <v>190000.00000000003</v>
      </c>
      <c r="R34" s="59"/>
      <c r="S34" s="111">
        <v>1</v>
      </c>
      <c r="AT34" s="403"/>
      <c r="AU34" s="403"/>
      <c r="AV34" s="403"/>
      <c r="AW34" s="403"/>
      <c r="AX34" s="403"/>
      <c r="AY34" s="403"/>
      <c r="AZ34" s="403"/>
      <c r="BA34" s="403"/>
      <c r="BB34" s="403"/>
      <c r="BC34" s="403"/>
      <c r="BD34" s="403"/>
      <c r="BE34" s="403"/>
      <c r="BF34" s="403"/>
      <c r="BG34" s="403"/>
      <c r="BH34" s="403"/>
      <c r="BI34" s="403"/>
      <c r="BJ34" s="403"/>
      <c r="BK34" s="403"/>
      <c r="BL34" s="403"/>
      <c r="BM34" s="403"/>
      <c r="BN34" s="403"/>
      <c r="BO34" s="403"/>
      <c r="BP34" s="403"/>
      <c r="BQ34" s="403"/>
      <c r="BR34" s="403"/>
    </row>
    <row r="35" spans="1:70" s="72" customFormat="1" ht="12.75">
      <c r="A35" s="67"/>
      <c r="B35" s="52"/>
      <c r="C35" s="64"/>
      <c r="D35" s="55"/>
      <c r="E35" s="64"/>
      <c r="F35" s="55"/>
      <c r="G35" s="66"/>
      <c r="H35" s="55"/>
      <c r="I35" s="64"/>
      <c r="J35" s="55"/>
      <c r="K35" s="69"/>
      <c r="L35" s="55"/>
      <c r="M35" s="69"/>
      <c r="N35" s="55"/>
      <c r="O35" s="64"/>
      <c r="P35" s="55"/>
      <c r="Q35" s="69"/>
      <c r="R35" s="70"/>
      <c r="S35" s="112"/>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row>
    <row r="36" spans="1:70" ht="12" customHeight="1">
      <c r="A36" s="51" t="s">
        <v>173</v>
      </c>
      <c r="B36" s="52"/>
      <c r="C36" s="53">
        <v>0</v>
      </c>
      <c r="D36" s="54"/>
      <c r="E36" s="53">
        <v>0</v>
      </c>
      <c r="F36" s="63"/>
      <c r="G36" s="68"/>
      <c r="H36" s="61"/>
      <c r="I36" s="53">
        <v>0</v>
      </c>
      <c r="J36" s="55"/>
      <c r="K36" s="53">
        <f>(1143.26/23403.36)*E36</f>
        <v>0</v>
      </c>
      <c r="L36" s="55"/>
      <c r="M36" s="57">
        <f>IF(ISERROR(SUM(C36,E36,G36,I36)),0,SUM(C36,E36,G36,I36))</f>
        <v>0</v>
      </c>
      <c r="N36" s="54"/>
      <c r="O36" s="53">
        <v>0</v>
      </c>
      <c r="P36" s="54"/>
      <c r="Q36" s="57">
        <f>IF(ISERROR(M36-O36),0,(M36-O36))</f>
        <v>0</v>
      </c>
      <c r="R36" s="59"/>
      <c r="S36" s="111">
        <v>0</v>
      </c>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row>
    <row r="37" spans="1:70" ht="12.75">
      <c r="A37" s="51" t="s">
        <v>96</v>
      </c>
      <c r="B37" s="52"/>
      <c r="C37" s="53">
        <f>'[1]DSG 2012-13'!AL33</f>
        <v>0</v>
      </c>
      <c r="D37" s="54"/>
      <c r="E37" s="53">
        <f>'[1]DSG 2012-13'!AN33</f>
        <v>46463.67041198502</v>
      </c>
      <c r="F37" s="54"/>
      <c r="G37" s="53">
        <f>'[1]DSG 2012-13'!AP33</f>
        <v>19536.32958801498</v>
      </c>
      <c r="H37" s="54"/>
      <c r="I37" s="53">
        <f>'[1]DSG 2012-13'!AR33</f>
        <v>0</v>
      </c>
      <c r="J37" s="55"/>
      <c r="K37" s="53">
        <f>(1143.26/23403.36)*E37</f>
        <v>2269.76194167017</v>
      </c>
      <c r="L37" s="55"/>
      <c r="M37" s="57">
        <f t="shared" si="0"/>
        <v>66000</v>
      </c>
      <c r="N37" s="54"/>
      <c r="O37" s="53">
        <v>0</v>
      </c>
      <c r="P37" s="54"/>
      <c r="Q37" s="57">
        <f>IF(ISERROR(M37-O37),0,(M37-O37))</f>
        <v>66000</v>
      </c>
      <c r="R37" s="59"/>
      <c r="S37" s="111">
        <v>1</v>
      </c>
      <c r="AT37" s="403"/>
      <c r="AU37" s="403"/>
      <c r="AV37" s="403"/>
      <c r="AW37" s="403"/>
      <c r="AX37" s="403"/>
      <c r="AY37" s="403"/>
      <c r="AZ37" s="403"/>
      <c r="BA37" s="403"/>
      <c r="BB37" s="403"/>
      <c r="BC37" s="403"/>
      <c r="BD37" s="403"/>
      <c r="BE37" s="403"/>
      <c r="BF37" s="403"/>
      <c r="BG37" s="403"/>
      <c r="BH37" s="403"/>
      <c r="BI37" s="403"/>
      <c r="BJ37" s="403"/>
      <c r="BK37" s="403"/>
      <c r="BL37" s="403"/>
      <c r="BM37" s="403"/>
      <c r="BN37" s="403"/>
      <c r="BO37" s="403"/>
      <c r="BP37" s="403"/>
      <c r="BQ37" s="403"/>
      <c r="BR37" s="403"/>
    </row>
    <row r="38" spans="1:70" ht="12.75">
      <c r="A38" s="51" t="s">
        <v>113</v>
      </c>
      <c r="B38" s="52"/>
      <c r="C38" s="53">
        <v>0</v>
      </c>
      <c r="D38" s="54"/>
      <c r="E38" s="53">
        <v>0</v>
      </c>
      <c r="F38" s="55"/>
      <c r="G38" s="56"/>
      <c r="H38" s="55"/>
      <c r="I38" s="53">
        <v>0</v>
      </c>
      <c r="J38" s="55"/>
      <c r="K38" s="53">
        <f>(1143.26/23403.36)*E38</f>
        <v>0</v>
      </c>
      <c r="L38" s="55"/>
      <c r="M38" s="57">
        <f>IF(ISERROR(SUM(C38,E38,G38,I38)),0,SUM(C38,E38,G38,I38))</f>
        <v>0</v>
      </c>
      <c r="N38" s="54"/>
      <c r="O38" s="53">
        <v>0</v>
      </c>
      <c r="P38" s="54"/>
      <c r="Q38" s="57">
        <f>IF(ISERROR(M38-O38),0,(M38-O38))</f>
        <v>0</v>
      </c>
      <c r="R38" s="59"/>
      <c r="S38" s="111">
        <v>0</v>
      </c>
      <c r="AT38" s="403"/>
      <c r="AU38" s="403"/>
      <c r="AV38" s="403"/>
      <c r="AW38" s="403"/>
      <c r="AX38" s="403"/>
      <c r="AY38" s="403"/>
      <c r="AZ38" s="403"/>
      <c r="BA38" s="403"/>
      <c r="BB38" s="403"/>
      <c r="BC38" s="403"/>
      <c r="BD38" s="403"/>
      <c r="BE38" s="403"/>
      <c r="BF38" s="403"/>
      <c r="BG38" s="403"/>
      <c r="BH38" s="403"/>
      <c r="BI38" s="403"/>
      <c r="BJ38" s="403"/>
      <c r="BK38" s="403"/>
      <c r="BL38" s="403"/>
      <c r="BM38" s="403"/>
      <c r="BN38" s="403"/>
      <c r="BO38" s="403"/>
      <c r="BP38" s="403"/>
      <c r="BQ38" s="403"/>
      <c r="BR38" s="403"/>
    </row>
    <row r="39" spans="1:70" s="72" customFormat="1" ht="12.75">
      <c r="A39" s="67"/>
      <c r="B39" s="52"/>
      <c r="C39" s="64"/>
      <c r="D39" s="55"/>
      <c r="E39" s="64"/>
      <c r="F39" s="55"/>
      <c r="G39" s="55"/>
      <c r="H39" s="55"/>
      <c r="I39" s="64"/>
      <c r="J39" s="55"/>
      <c r="K39" s="73"/>
      <c r="L39" s="55"/>
      <c r="M39" s="69"/>
      <c r="N39" s="55"/>
      <c r="O39" s="64"/>
      <c r="P39" s="55"/>
      <c r="Q39" s="69"/>
      <c r="R39" s="70"/>
      <c r="S39" s="112"/>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row>
    <row r="40" spans="1:70" ht="12.75">
      <c r="A40" s="51" t="s">
        <v>63</v>
      </c>
      <c r="B40" s="52"/>
      <c r="C40" s="53">
        <v>0</v>
      </c>
      <c r="D40" s="54"/>
      <c r="E40" s="53">
        <v>0</v>
      </c>
      <c r="F40" s="54"/>
      <c r="G40" s="53">
        <v>0</v>
      </c>
      <c r="H40" s="54"/>
      <c r="I40" s="53">
        <v>0</v>
      </c>
      <c r="J40" s="55"/>
      <c r="K40" s="55"/>
      <c r="L40" s="55"/>
      <c r="M40" s="57">
        <f t="shared" si="0"/>
        <v>0</v>
      </c>
      <c r="N40" s="54"/>
      <c r="O40" s="53">
        <v>0</v>
      </c>
      <c r="P40" s="54"/>
      <c r="Q40" s="57">
        <f aca="true" t="shared" si="2" ref="Q40:Q48">IF(ISERROR(M40-O40),0,(M40-O40))</f>
        <v>0</v>
      </c>
      <c r="R40" s="59"/>
      <c r="S40" s="111">
        <v>0</v>
      </c>
      <c r="AT40" s="403"/>
      <c r="AU40" s="403"/>
      <c r="AV40" s="403"/>
      <c r="AW40" s="403"/>
      <c r="AX40" s="403"/>
      <c r="AY40" s="403"/>
      <c r="AZ40" s="403"/>
      <c r="BA40" s="403"/>
      <c r="BB40" s="403"/>
      <c r="BC40" s="403"/>
      <c r="BD40" s="403"/>
      <c r="BE40" s="403"/>
      <c r="BF40" s="403"/>
      <c r="BG40" s="403"/>
      <c r="BH40" s="403"/>
      <c r="BI40" s="403"/>
      <c r="BJ40" s="403"/>
      <c r="BK40" s="403"/>
      <c r="BL40" s="403"/>
      <c r="BM40" s="403"/>
      <c r="BN40" s="403"/>
      <c r="BO40" s="403"/>
      <c r="BP40" s="403"/>
      <c r="BQ40" s="403"/>
      <c r="BR40" s="403"/>
    </row>
    <row r="41" spans="1:70" ht="12.75">
      <c r="A41" s="51" t="s">
        <v>64</v>
      </c>
      <c r="B41" s="52"/>
      <c r="C41" s="53">
        <v>0</v>
      </c>
      <c r="D41" s="54"/>
      <c r="E41" s="53">
        <v>0</v>
      </c>
      <c r="F41" s="54"/>
      <c r="G41" s="53">
        <v>0</v>
      </c>
      <c r="H41" s="54"/>
      <c r="I41" s="53">
        <v>0</v>
      </c>
      <c r="J41" s="55"/>
      <c r="K41" s="53">
        <f>(1143.26/23403.36)*E41</f>
        <v>0</v>
      </c>
      <c r="L41" s="55"/>
      <c r="M41" s="57">
        <f t="shared" si="0"/>
        <v>0</v>
      </c>
      <c r="N41" s="54"/>
      <c r="O41" s="53">
        <v>0</v>
      </c>
      <c r="P41" s="54"/>
      <c r="Q41" s="57">
        <f t="shared" si="2"/>
        <v>0</v>
      </c>
      <c r="R41" s="59"/>
      <c r="S41" s="111">
        <v>0</v>
      </c>
      <c r="AT41" s="403"/>
      <c r="AU41" s="403"/>
      <c r="AV41" s="403"/>
      <c r="AW41" s="403"/>
      <c r="AX41" s="403"/>
      <c r="AY41" s="403"/>
      <c r="AZ41" s="403"/>
      <c r="BA41" s="403"/>
      <c r="BB41" s="403"/>
      <c r="BC41" s="403"/>
      <c r="BD41" s="403"/>
      <c r="BE41" s="403"/>
      <c r="BF41" s="403"/>
      <c r="BG41" s="403"/>
      <c r="BH41" s="403"/>
      <c r="BI41" s="403"/>
      <c r="BJ41" s="403"/>
      <c r="BK41" s="403"/>
      <c r="BL41" s="403"/>
      <c r="BM41" s="403"/>
      <c r="BN41" s="403"/>
      <c r="BO41" s="403"/>
      <c r="BP41" s="403"/>
      <c r="BQ41" s="403"/>
      <c r="BR41" s="403"/>
    </row>
    <row r="42" spans="1:70" ht="12.75">
      <c r="A42" s="51" t="s">
        <v>65</v>
      </c>
      <c r="B42" s="52"/>
      <c r="C42" s="53">
        <f>'[1]DSG 2012-13'!AL38</f>
        <v>0</v>
      </c>
      <c r="D42" s="54"/>
      <c r="E42" s="53">
        <f>'[1]DSG 2012-13'!AN38</f>
        <v>425259.6163713532</v>
      </c>
      <c r="F42" s="54"/>
      <c r="G42" s="53">
        <f>'[1]DSG 2012-13'!AP38</f>
        <v>178740.38362864678</v>
      </c>
      <c r="H42" s="54"/>
      <c r="I42" s="53">
        <f>'[1]DSG 2012-13'!AR38</f>
        <v>0</v>
      </c>
      <c r="J42" s="55"/>
      <c r="K42" s="64"/>
      <c r="L42" s="55"/>
      <c r="M42" s="57">
        <f t="shared" si="0"/>
        <v>604000</v>
      </c>
      <c r="N42" s="54"/>
      <c r="O42" s="53">
        <v>0</v>
      </c>
      <c r="P42" s="54"/>
      <c r="Q42" s="57">
        <f t="shared" si="2"/>
        <v>604000</v>
      </c>
      <c r="R42" s="59"/>
      <c r="S42" s="111">
        <v>0</v>
      </c>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3"/>
      <c r="BP42" s="403"/>
      <c r="BQ42" s="403"/>
      <c r="BR42" s="403"/>
    </row>
    <row r="43" spans="1:70" ht="12.75">
      <c r="A43" s="51" t="s">
        <v>66</v>
      </c>
      <c r="B43" s="52"/>
      <c r="C43" s="53">
        <f>'[1]DSG 2012-13'!AL39</f>
        <v>776.9530265258676</v>
      </c>
      <c r="D43" s="54"/>
      <c r="E43" s="53">
        <f>'[1]DSG 2012-13'!AN39</f>
        <v>94715.79227472619</v>
      </c>
      <c r="F43" s="54"/>
      <c r="G43" s="53">
        <f>'[1]DSG 2012-13'!AP39</f>
        <v>39815.94353099353</v>
      </c>
      <c r="H43" s="54"/>
      <c r="I43" s="53">
        <f>'[1]DSG 2012-13'!AR39</f>
        <v>2691.3111677544043</v>
      </c>
      <c r="J43" s="55"/>
      <c r="K43" s="53">
        <f>(1143.26/23403.36)*E43</f>
        <v>4626.890184828309</v>
      </c>
      <c r="L43" s="55"/>
      <c r="M43" s="57">
        <f t="shared" si="0"/>
        <v>138000</v>
      </c>
      <c r="N43" s="54"/>
      <c r="O43" s="53">
        <v>0</v>
      </c>
      <c r="P43" s="54"/>
      <c r="Q43" s="57">
        <f t="shared" si="2"/>
        <v>138000</v>
      </c>
      <c r="R43" s="59"/>
      <c r="S43" s="111">
        <v>0</v>
      </c>
      <c r="AT43" s="403"/>
      <c r="AU43" s="403"/>
      <c r="AV43" s="403"/>
      <c r="AW43" s="403"/>
      <c r="AX43" s="403"/>
      <c r="AY43" s="403"/>
      <c r="AZ43" s="403"/>
      <c r="BA43" s="403"/>
      <c r="BB43" s="403"/>
      <c r="BC43" s="403"/>
      <c r="BD43" s="403"/>
      <c r="BE43" s="403"/>
      <c r="BF43" s="403"/>
      <c r="BG43" s="403"/>
      <c r="BH43" s="403"/>
      <c r="BI43" s="403"/>
      <c r="BJ43" s="403"/>
      <c r="BK43" s="403"/>
      <c r="BL43" s="403"/>
      <c r="BM43" s="403"/>
      <c r="BN43" s="403"/>
      <c r="BO43" s="403"/>
      <c r="BP43" s="403"/>
      <c r="BQ43" s="403"/>
      <c r="BR43" s="403"/>
    </row>
    <row r="44" spans="1:70" ht="13.5" customHeight="1">
      <c r="A44" s="51" t="s">
        <v>67</v>
      </c>
      <c r="B44" s="52"/>
      <c r="C44" s="53">
        <f>'[1]DSG 2012-13'!AL40</f>
        <v>748.1726556347743</v>
      </c>
      <c r="D44" s="54"/>
      <c r="E44" s="53">
        <f>'[1]DSG 2012-13'!AN40</f>
        <v>91197.15235533194</v>
      </c>
      <c r="F44" s="54"/>
      <c r="G44" s="53">
        <f>'[1]DSG 2012-13'!AP40</f>
        <v>94463.54031784958</v>
      </c>
      <c r="H44" s="54"/>
      <c r="I44" s="53">
        <f>'[1]DSG 2012-13'!AR40</f>
        <v>2591.1346711837177</v>
      </c>
      <c r="J44" s="55"/>
      <c r="K44" s="53">
        <f>(1143.26/23403.36)*E44</f>
        <v>4455.003743127345</v>
      </c>
      <c r="L44" s="55"/>
      <c r="M44" s="57">
        <f t="shared" si="0"/>
        <v>189000</v>
      </c>
      <c r="N44" s="54"/>
      <c r="O44" s="53">
        <v>0</v>
      </c>
      <c r="P44" s="54"/>
      <c r="Q44" s="57">
        <f t="shared" si="2"/>
        <v>189000</v>
      </c>
      <c r="R44" s="59"/>
      <c r="S44" s="111">
        <v>0</v>
      </c>
      <c r="AT44" s="403"/>
      <c r="AU44" s="403"/>
      <c r="AV44" s="403"/>
      <c r="AW44" s="403"/>
      <c r="AX44" s="403"/>
      <c r="AY44" s="403"/>
      <c r="AZ44" s="403"/>
      <c r="BA44" s="403"/>
      <c r="BB44" s="403"/>
      <c r="BC44" s="403"/>
      <c r="BD44" s="403"/>
      <c r="BE44" s="403"/>
      <c r="BF44" s="403"/>
      <c r="BG44" s="403"/>
      <c r="BH44" s="403"/>
      <c r="BI44" s="403"/>
      <c r="BJ44" s="403"/>
      <c r="BK44" s="403"/>
      <c r="BL44" s="403"/>
      <c r="BM44" s="403"/>
      <c r="BN44" s="403"/>
      <c r="BO44" s="403"/>
      <c r="BP44" s="403"/>
      <c r="BQ44" s="403"/>
      <c r="BR44" s="403"/>
    </row>
    <row r="45" spans="1:70" ht="12.75">
      <c r="A45" s="51" t="s">
        <v>68</v>
      </c>
      <c r="B45" s="52"/>
      <c r="C45" s="53">
        <f>'[1]DSG 2012-13'!AL41</f>
        <v>438.3651756091981</v>
      </c>
      <c r="D45" s="54"/>
      <c r="E45" s="53">
        <f>'[1]DSG 2012-13'!AN41</f>
        <v>52320.50108683218</v>
      </c>
      <c r="F45" s="54"/>
      <c r="G45" s="53">
        <f>'[1]DSG 2012-13'!AP41</f>
        <v>23891.459787209704</v>
      </c>
      <c r="H45" s="54"/>
      <c r="I45" s="53">
        <f>'[1]DSG 2012-13'!AR41</f>
        <v>1349.6739503489302</v>
      </c>
      <c r="J45" s="55"/>
      <c r="K45" s="53"/>
      <c r="L45" s="55"/>
      <c r="M45" s="57">
        <f t="shared" si="0"/>
        <v>78000.00000000001</v>
      </c>
      <c r="N45" s="54"/>
      <c r="O45" s="53">
        <v>0</v>
      </c>
      <c r="P45" s="54"/>
      <c r="Q45" s="57">
        <f t="shared" si="2"/>
        <v>78000.00000000001</v>
      </c>
      <c r="R45" s="59"/>
      <c r="S45" s="111">
        <v>0</v>
      </c>
      <c r="AT45" s="403"/>
      <c r="AU45" s="403"/>
      <c r="AV45" s="403"/>
      <c r="AW45" s="403"/>
      <c r="AX45" s="403"/>
      <c r="AY45" s="403"/>
      <c r="AZ45" s="403"/>
      <c r="BA45" s="403"/>
      <c r="BB45" s="403"/>
      <c r="BC45" s="403"/>
      <c r="BD45" s="403"/>
      <c r="BE45" s="403"/>
      <c r="BF45" s="403"/>
      <c r="BG45" s="403"/>
      <c r="BH45" s="403"/>
      <c r="BI45" s="403"/>
      <c r="BJ45" s="403"/>
      <c r="BK45" s="403"/>
      <c r="BL45" s="403"/>
      <c r="BM45" s="403"/>
      <c r="BN45" s="403"/>
      <c r="BO45" s="403"/>
      <c r="BP45" s="403"/>
      <c r="BQ45" s="403"/>
      <c r="BR45" s="403"/>
    </row>
    <row r="46" spans="1:70" ht="12.75">
      <c r="A46" s="51" t="s">
        <v>261</v>
      </c>
      <c r="B46" s="52"/>
      <c r="C46" s="53">
        <f>'[1]DSG 2012-13'!AL42</f>
        <v>4670.320594550272</v>
      </c>
      <c r="D46" s="54"/>
      <c r="E46" s="53">
        <f>'[1]DSG 2012-13'!AN42</f>
        <v>557415.5145201272</v>
      </c>
      <c r="F46" s="54"/>
      <c r="G46" s="53">
        <f>'[1]DSG 2012-13'!AP42</f>
        <v>254542.8115061403</v>
      </c>
      <c r="H46" s="54"/>
      <c r="I46" s="53">
        <f>'[1]DSG 2012-13'!AR42</f>
        <v>14371.353379182208</v>
      </c>
      <c r="J46" s="55"/>
      <c r="K46" s="53">
        <f>(1143.26/23403.36)*E46</f>
        <v>27229.887551628508</v>
      </c>
      <c r="L46" s="55"/>
      <c r="M46" s="57">
        <f t="shared" si="0"/>
        <v>830999.9999999999</v>
      </c>
      <c r="N46" s="54"/>
      <c r="O46" s="53">
        <v>0</v>
      </c>
      <c r="P46" s="54"/>
      <c r="Q46" s="57">
        <f t="shared" si="2"/>
        <v>830999.9999999999</v>
      </c>
      <c r="R46" s="59"/>
      <c r="S46" s="111">
        <v>0</v>
      </c>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row>
    <row r="47" spans="1:70" ht="12.75">
      <c r="A47" s="51" t="s">
        <v>114</v>
      </c>
      <c r="B47" s="52"/>
      <c r="C47" s="53">
        <f>'[1]DSG 2012-13'!AL43</f>
        <v>903.0056856419873</v>
      </c>
      <c r="D47" s="54"/>
      <c r="E47" s="53">
        <f>'[1]DSG 2012-13'!AN43</f>
        <v>112596.81839729464</v>
      </c>
      <c r="F47" s="54"/>
      <c r="G47" s="53">
        <f>'[1]DSG 2012-13'!AP43</f>
        <v>47302.27500032647</v>
      </c>
      <c r="H47" s="54"/>
      <c r="I47" s="53">
        <f>'[1]DSG 2012-13'!AR43</f>
        <v>3197.9009167369013</v>
      </c>
      <c r="J47" s="55"/>
      <c r="K47" s="66"/>
      <c r="L47" s="55"/>
      <c r="M47" s="57">
        <f t="shared" si="0"/>
        <v>163999.99999999997</v>
      </c>
      <c r="N47" s="54"/>
      <c r="O47" s="53">
        <v>0</v>
      </c>
      <c r="P47" s="54"/>
      <c r="Q47" s="57">
        <f t="shared" si="2"/>
        <v>163999.99999999997</v>
      </c>
      <c r="R47" s="59"/>
      <c r="S47" s="111">
        <v>0</v>
      </c>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row>
    <row r="48" spans="1:70" ht="12.75">
      <c r="A48" s="51" t="s">
        <v>115</v>
      </c>
      <c r="B48" s="52"/>
      <c r="C48" s="53">
        <f>'[1]DSG 2012-13'!AL44</f>
        <v>840</v>
      </c>
      <c r="D48" s="54"/>
      <c r="E48" s="53">
        <f>'[1]DSG 2012-13'!AN44</f>
        <v>102960.00000000001</v>
      </c>
      <c r="F48" s="54"/>
      <c r="G48" s="53">
        <f>'[1]DSG 2012-13'!AP44</f>
        <v>43275</v>
      </c>
      <c r="H48" s="54"/>
      <c r="I48" s="53">
        <f>'[1]DSG 2012-13'!AR44</f>
        <v>2925</v>
      </c>
      <c r="J48" s="55"/>
      <c r="K48" s="55"/>
      <c r="L48" s="55"/>
      <c r="M48" s="57">
        <f t="shared" si="0"/>
        <v>150000</v>
      </c>
      <c r="N48" s="54"/>
      <c r="O48" s="53">
        <v>0</v>
      </c>
      <c r="P48" s="54"/>
      <c r="Q48" s="57">
        <f t="shared" si="2"/>
        <v>150000</v>
      </c>
      <c r="R48" s="59"/>
      <c r="S48" s="111">
        <v>0</v>
      </c>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row>
    <row r="49" spans="1:70" s="72" customFormat="1" ht="12.75">
      <c r="A49" s="67"/>
      <c r="B49" s="52"/>
      <c r="C49" s="64"/>
      <c r="D49" s="55"/>
      <c r="E49" s="64"/>
      <c r="F49" s="55"/>
      <c r="G49" s="64"/>
      <c r="H49" s="55"/>
      <c r="I49" s="64"/>
      <c r="J49" s="55"/>
      <c r="K49" s="55"/>
      <c r="L49" s="55"/>
      <c r="M49" s="69"/>
      <c r="N49" s="55"/>
      <c r="O49" s="64"/>
      <c r="P49" s="55"/>
      <c r="Q49" s="69"/>
      <c r="R49" s="70"/>
      <c r="S49" s="112"/>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row>
    <row r="50" spans="1:70" ht="12.75">
      <c r="A50" s="51" t="s">
        <v>69</v>
      </c>
      <c r="B50" s="52"/>
      <c r="C50" s="53">
        <v>0</v>
      </c>
      <c r="D50" s="54"/>
      <c r="E50" s="53">
        <v>0</v>
      </c>
      <c r="F50" s="54"/>
      <c r="G50" s="53">
        <v>0</v>
      </c>
      <c r="H50" s="54"/>
      <c r="I50" s="53">
        <v>0</v>
      </c>
      <c r="J50" s="55"/>
      <c r="K50" s="53">
        <f>(1143.26/23403.36)*E50</f>
        <v>0</v>
      </c>
      <c r="L50" s="55"/>
      <c r="M50" s="57">
        <f t="shared" si="0"/>
        <v>0</v>
      </c>
      <c r="N50" s="54"/>
      <c r="O50" s="53">
        <v>0</v>
      </c>
      <c r="P50" s="54"/>
      <c r="Q50" s="57">
        <f>IF(ISERROR(M50-O50),0,(M50-O50))</f>
        <v>0</v>
      </c>
      <c r="R50" s="59"/>
      <c r="S50" s="111">
        <v>0</v>
      </c>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row>
    <row r="51" spans="1:70" s="72" customFormat="1" ht="12" customHeight="1">
      <c r="A51" s="67"/>
      <c r="B51" s="52"/>
      <c r="C51" s="64"/>
      <c r="D51" s="55"/>
      <c r="E51" s="64"/>
      <c r="F51" s="55"/>
      <c r="G51" s="64"/>
      <c r="H51" s="55"/>
      <c r="I51" s="64"/>
      <c r="J51" s="55"/>
      <c r="K51" s="55"/>
      <c r="L51" s="55"/>
      <c r="M51" s="69"/>
      <c r="N51" s="55"/>
      <c r="O51" s="64"/>
      <c r="P51" s="55"/>
      <c r="Q51" s="69"/>
      <c r="R51" s="70"/>
      <c r="S51" s="112"/>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row>
    <row r="52" spans="1:70" ht="12.75">
      <c r="A52" s="51" t="s">
        <v>70</v>
      </c>
      <c r="B52" s="52"/>
      <c r="C52" s="53">
        <f>'[1]DSG 2012-13'!AL48</f>
        <v>22881.6</v>
      </c>
      <c r="D52" s="54"/>
      <c r="E52" s="53">
        <f>'[1]DSG 2012-13'!AN48</f>
        <v>2804630.4</v>
      </c>
      <c r="F52" s="54"/>
      <c r="G52" s="53">
        <f>'[1]DSG 2012-13'!AP48</f>
        <v>1178811</v>
      </c>
      <c r="H52" s="54"/>
      <c r="I52" s="53">
        <f>'[1]DSG 2012-13'!AR48</f>
        <v>79677</v>
      </c>
      <c r="J52" s="55"/>
      <c r="K52" s="60"/>
      <c r="L52" s="55"/>
      <c r="M52" s="57">
        <f t="shared" si="0"/>
        <v>4086000</v>
      </c>
      <c r="N52" s="54"/>
      <c r="O52" s="53">
        <v>0</v>
      </c>
      <c r="P52" s="54"/>
      <c r="Q52" s="57">
        <f>IF(ISERROR(M52-O52),0,(M52-O52))</f>
        <v>4086000</v>
      </c>
      <c r="R52" s="59"/>
      <c r="S52" s="111">
        <v>0</v>
      </c>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row>
    <row r="53" spans="1:70" ht="12.75">
      <c r="A53" s="51" t="s">
        <v>71</v>
      </c>
      <c r="B53" s="52"/>
      <c r="C53" s="53">
        <v>0</v>
      </c>
      <c r="D53" s="54"/>
      <c r="E53" s="53">
        <v>0</v>
      </c>
      <c r="F53" s="54"/>
      <c r="G53" s="53">
        <v>0</v>
      </c>
      <c r="H53" s="54"/>
      <c r="I53" s="53">
        <v>0</v>
      </c>
      <c r="J53" s="55"/>
      <c r="K53" s="60"/>
      <c r="L53" s="55"/>
      <c r="M53" s="57">
        <f t="shared" si="0"/>
        <v>0</v>
      </c>
      <c r="N53" s="54"/>
      <c r="O53" s="53">
        <v>0</v>
      </c>
      <c r="P53" s="54"/>
      <c r="Q53" s="57">
        <f>IF(ISERROR(M53-O53),0,(M53-O53))</f>
        <v>0</v>
      </c>
      <c r="R53" s="59"/>
      <c r="S53" s="111">
        <v>0</v>
      </c>
      <c r="AT53" s="403"/>
      <c r="AU53" s="403"/>
      <c r="AV53" s="403"/>
      <c r="AW53" s="403"/>
      <c r="AX53" s="403"/>
      <c r="AY53" s="403"/>
      <c r="AZ53" s="403"/>
      <c r="BA53" s="403"/>
      <c r="BB53" s="403"/>
      <c r="BC53" s="403"/>
      <c r="BD53" s="403"/>
      <c r="BE53" s="403"/>
      <c r="BF53" s="403"/>
      <c r="BG53" s="403"/>
      <c r="BH53" s="403"/>
      <c r="BI53" s="403"/>
      <c r="BJ53" s="403"/>
      <c r="BK53" s="403"/>
      <c r="BL53" s="403"/>
      <c r="BM53" s="403"/>
      <c r="BN53" s="403"/>
      <c r="BO53" s="403"/>
      <c r="BP53" s="403"/>
      <c r="BQ53" s="403"/>
      <c r="BR53" s="403"/>
    </row>
    <row r="54" spans="1:70" s="72" customFormat="1" ht="12.75">
      <c r="A54" s="67"/>
      <c r="B54" s="52"/>
      <c r="C54" s="64"/>
      <c r="D54" s="55"/>
      <c r="E54" s="64"/>
      <c r="F54" s="55"/>
      <c r="G54" s="64"/>
      <c r="H54" s="55"/>
      <c r="I54" s="64"/>
      <c r="J54" s="55"/>
      <c r="K54" s="55"/>
      <c r="L54" s="55"/>
      <c r="M54" s="69"/>
      <c r="N54" s="55"/>
      <c r="O54" s="64"/>
      <c r="P54" s="55"/>
      <c r="Q54" s="69"/>
      <c r="R54" s="70"/>
      <c r="S54" s="74"/>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row>
    <row r="55" spans="1:70" ht="12.75">
      <c r="A55" s="51" t="s">
        <v>72</v>
      </c>
      <c r="B55" s="52" t="s">
        <v>206</v>
      </c>
      <c r="C55" s="58">
        <f>SUM(C10:C53)</f>
        <v>16801474.418658197</v>
      </c>
      <c r="D55" s="54"/>
      <c r="E55" s="58">
        <f>SUM(E10:E53)</f>
        <v>122731191.59603402</v>
      </c>
      <c r="F55" s="54"/>
      <c r="G55" s="58">
        <f>SUM(G10:G53)</f>
        <v>81519863.21405928</v>
      </c>
      <c r="H55" s="54"/>
      <c r="I55" s="58">
        <f>SUM(I10:I53)</f>
        <v>22264561.058624525</v>
      </c>
      <c r="J55" s="63"/>
      <c r="K55" s="60"/>
      <c r="L55" s="61"/>
      <c r="M55" s="58">
        <f>SUM(M10:M53)</f>
        <v>243495890.28737605</v>
      </c>
      <c r="N55" s="54"/>
      <c r="O55" s="58">
        <f>SUM(O10:O53)</f>
        <v>7120103.713757023</v>
      </c>
      <c r="P55" s="54"/>
      <c r="Q55" s="57">
        <f>IF(ISERROR(M55-O55),0,(M55-O55))</f>
        <v>236375786.573619</v>
      </c>
      <c r="R55" s="75"/>
      <c r="S55" s="55"/>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row>
    <row r="56" spans="1:70" ht="12.75">
      <c r="A56" s="76"/>
      <c r="B56" s="52"/>
      <c r="C56" s="56"/>
      <c r="D56" s="55"/>
      <c r="E56" s="56"/>
      <c r="F56" s="55"/>
      <c r="G56" s="56"/>
      <c r="H56" s="55"/>
      <c r="I56" s="56"/>
      <c r="J56" s="55"/>
      <c r="K56" s="56"/>
      <c r="L56" s="55"/>
      <c r="M56" s="73"/>
      <c r="N56" s="55"/>
      <c r="O56" s="55"/>
      <c r="P56" s="55"/>
      <c r="Q56" s="73"/>
      <c r="R56" s="70"/>
      <c r="S56" s="77"/>
      <c r="AT56" s="403"/>
      <c r="AU56" s="403"/>
      <c r="AV56" s="403"/>
      <c r="AW56" s="403"/>
      <c r="AX56" s="403"/>
      <c r="AY56" s="403"/>
      <c r="AZ56" s="403"/>
      <c r="BA56" s="403"/>
      <c r="BB56" s="403"/>
      <c r="BC56" s="403"/>
      <c r="BD56" s="403"/>
      <c r="BE56" s="403"/>
      <c r="BF56" s="403"/>
      <c r="BG56" s="403"/>
      <c r="BH56" s="403"/>
      <c r="BI56" s="403"/>
      <c r="BJ56" s="403"/>
      <c r="BK56" s="403"/>
      <c r="BL56" s="403"/>
      <c r="BM56" s="403"/>
      <c r="BN56" s="403"/>
      <c r="BO56" s="403"/>
      <c r="BP56" s="403"/>
      <c r="BQ56" s="403"/>
      <c r="BR56" s="403"/>
    </row>
    <row r="57" spans="1:70" ht="12.75">
      <c r="A57" s="49" t="s">
        <v>124</v>
      </c>
      <c r="B57" s="78" t="s">
        <v>206</v>
      </c>
      <c r="C57" s="79"/>
      <c r="D57" s="79"/>
      <c r="E57" s="79"/>
      <c r="F57" s="79"/>
      <c r="G57" s="79"/>
      <c r="H57" s="79"/>
      <c r="I57" s="79"/>
      <c r="J57" s="79"/>
      <c r="K57" s="79"/>
      <c r="L57" s="79"/>
      <c r="M57" s="55"/>
      <c r="N57" s="79"/>
      <c r="O57" s="79"/>
      <c r="P57" s="79"/>
      <c r="Q57" s="55"/>
      <c r="R57" s="46"/>
      <c r="S57" s="46"/>
      <c r="AT57" s="403"/>
      <c r="AU57" s="403"/>
      <c r="AV57" s="403"/>
      <c r="AW57" s="403"/>
      <c r="AX57" s="403"/>
      <c r="AY57" s="403"/>
      <c r="AZ57" s="403"/>
      <c r="BA57" s="403"/>
      <c r="BB57" s="403"/>
      <c r="BC57" s="403"/>
      <c r="BD57" s="403"/>
      <c r="BE57" s="403"/>
      <c r="BF57" s="403"/>
      <c r="BG57" s="403"/>
      <c r="BH57" s="403"/>
      <c r="BI57" s="403"/>
      <c r="BJ57" s="403"/>
      <c r="BK57" s="403"/>
      <c r="BL57" s="403"/>
      <c r="BM57" s="403"/>
      <c r="BN57" s="403"/>
      <c r="BO57" s="403"/>
      <c r="BP57" s="403"/>
      <c r="BQ57" s="403"/>
      <c r="BR57" s="403"/>
    </row>
    <row r="58" spans="1:70" ht="12.75">
      <c r="A58" s="49"/>
      <c r="B58" s="78"/>
      <c r="C58" s="79"/>
      <c r="D58" s="79"/>
      <c r="E58" s="79"/>
      <c r="F58" s="79"/>
      <c r="G58" s="79"/>
      <c r="H58" s="79"/>
      <c r="I58" s="79"/>
      <c r="J58" s="79"/>
      <c r="K58" s="79"/>
      <c r="L58" s="79"/>
      <c r="M58" s="80"/>
      <c r="N58" s="79"/>
      <c r="O58" s="79"/>
      <c r="P58" s="79"/>
      <c r="Q58" s="80"/>
      <c r="R58" s="46"/>
      <c r="S58" s="46"/>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row>
    <row r="59" spans="1:70" ht="12.75">
      <c r="A59" s="51" t="s">
        <v>73</v>
      </c>
      <c r="B59" s="52"/>
      <c r="C59" s="55"/>
      <c r="D59" s="55"/>
      <c r="E59" s="55"/>
      <c r="F59" s="55"/>
      <c r="G59" s="55"/>
      <c r="H59" s="55"/>
      <c r="I59" s="55"/>
      <c r="J59" s="55"/>
      <c r="K59" s="60"/>
      <c r="L59" s="61"/>
      <c r="M59" s="53">
        <f>'[1]Total'!K62</f>
        <v>678094.9618931288</v>
      </c>
      <c r="N59" s="54"/>
      <c r="O59" s="53">
        <f>'[1]Total'!O62</f>
        <v>0</v>
      </c>
      <c r="P59" s="54"/>
      <c r="Q59" s="57">
        <f aca="true" t="shared" si="3" ref="Q59:Q71">IF(ISERROR(M59-O59),0,(M59-O59))</f>
        <v>678094.9618931288</v>
      </c>
      <c r="R59" s="75"/>
      <c r="S59" s="81"/>
      <c r="T59" s="26"/>
      <c r="AT59" s="403"/>
      <c r="AU59" s="403"/>
      <c r="AV59" s="403"/>
      <c r="AW59" s="403"/>
      <c r="AX59" s="403"/>
      <c r="AY59" s="403"/>
      <c r="AZ59" s="403"/>
      <c r="BA59" s="403"/>
      <c r="BB59" s="403"/>
      <c r="BC59" s="403"/>
      <c r="BD59" s="403"/>
      <c r="BE59" s="403"/>
      <c r="BF59" s="403"/>
      <c r="BG59" s="403"/>
      <c r="BH59" s="403"/>
      <c r="BI59" s="403"/>
      <c r="BJ59" s="403"/>
      <c r="BK59" s="403"/>
      <c r="BL59" s="403"/>
      <c r="BM59" s="403"/>
      <c r="BN59" s="403"/>
      <c r="BO59" s="403"/>
      <c r="BP59" s="403"/>
      <c r="BQ59" s="403"/>
      <c r="BR59" s="403"/>
    </row>
    <row r="60" spans="1:70" ht="12.75">
      <c r="A60" s="51" t="s">
        <v>175</v>
      </c>
      <c r="B60" s="52"/>
      <c r="C60" s="55"/>
      <c r="D60" s="55"/>
      <c r="E60" s="55"/>
      <c r="F60" s="55"/>
      <c r="G60" s="55"/>
      <c r="H60" s="55"/>
      <c r="I60" s="55"/>
      <c r="J60" s="55"/>
      <c r="K60" s="60"/>
      <c r="L60" s="61"/>
      <c r="M60" s="53">
        <f>'[1]Total'!K63</f>
        <v>505791.6179085522</v>
      </c>
      <c r="N60" s="54"/>
      <c r="O60" s="53">
        <f>'[1]Total'!O63</f>
        <v>0</v>
      </c>
      <c r="P60" s="54"/>
      <c r="Q60" s="57">
        <f t="shared" si="3"/>
        <v>505791.6179085522</v>
      </c>
      <c r="R60" s="75"/>
      <c r="S60" s="81"/>
      <c r="T60" s="26"/>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row>
    <row r="61" spans="1:70" ht="12.75">
      <c r="A61" s="51" t="s">
        <v>74</v>
      </c>
      <c r="B61" s="52"/>
      <c r="C61" s="55"/>
      <c r="D61" s="55"/>
      <c r="E61" s="55"/>
      <c r="F61" s="55"/>
      <c r="G61" s="55"/>
      <c r="H61" s="55"/>
      <c r="I61" s="55"/>
      <c r="J61" s="55"/>
      <c r="K61" s="60"/>
      <c r="L61" s="61"/>
      <c r="M61" s="53">
        <f>'[1]Total'!K64</f>
        <v>0</v>
      </c>
      <c r="N61" s="54"/>
      <c r="O61" s="53">
        <f>'[1]Total'!O64</f>
        <v>0</v>
      </c>
      <c r="P61" s="54"/>
      <c r="Q61" s="57">
        <f t="shared" si="3"/>
        <v>0</v>
      </c>
      <c r="R61" s="75"/>
      <c r="S61" s="81"/>
      <c r="T61" s="26"/>
      <c r="AT61" s="403"/>
      <c r="AU61" s="403"/>
      <c r="AV61" s="403"/>
      <c r="AW61" s="403"/>
      <c r="AX61" s="403"/>
      <c r="AY61" s="403"/>
      <c r="AZ61" s="403"/>
      <c r="BA61" s="403"/>
      <c r="BB61" s="403"/>
      <c r="BC61" s="403"/>
      <c r="BD61" s="403"/>
      <c r="BE61" s="403"/>
      <c r="BF61" s="403"/>
      <c r="BG61" s="403"/>
      <c r="BH61" s="403"/>
      <c r="BI61" s="403"/>
      <c r="BJ61" s="403"/>
      <c r="BK61" s="403"/>
      <c r="BL61" s="403"/>
      <c r="BM61" s="403"/>
      <c r="BN61" s="403"/>
      <c r="BO61" s="403"/>
      <c r="BP61" s="403"/>
      <c r="BQ61" s="403"/>
      <c r="BR61" s="403"/>
    </row>
    <row r="62" spans="1:70" ht="12.75">
      <c r="A62" s="51" t="s">
        <v>75</v>
      </c>
      <c r="B62" s="52"/>
      <c r="C62" s="55"/>
      <c r="D62" s="55"/>
      <c r="E62" s="55"/>
      <c r="F62" s="55"/>
      <c r="G62" s="55"/>
      <c r="H62" s="55"/>
      <c r="I62" s="55"/>
      <c r="J62" s="55"/>
      <c r="K62" s="60"/>
      <c r="L62" s="82"/>
      <c r="M62" s="53">
        <f>'[1]Total'!K65</f>
        <v>93263.80534465116</v>
      </c>
      <c r="N62" s="54"/>
      <c r="O62" s="53">
        <f>'[1]Total'!O65</f>
        <v>0</v>
      </c>
      <c r="P62" s="54"/>
      <c r="Q62" s="57">
        <f t="shared" si="3"/>
        <v>93263.80534465116</v>
      </c>
      <c r="R62" s="75"/>
      <c r="S62" s="81"/>
      <c r="T62" s="26"/>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row>
    <row r="63" spans="1:70" ht="12.75">
      <c r="A63" s="51" t="s">
        <v>116</v>
      </c>
      <c r="B63" s="52"/>
      <c r="C63" s="55"/>
      <c r="D63" s="55"/>
      <c r="E63" s="55"/>
      <c r="F63" s="55"/>
      <c r="G63" s="55"/>
      <c r="H63" s="55"/>
      <c r="I63" s="55"/>
      <c r="J63" s="55"/>
      <c r="K63" s="60"/>
      <c r="L63" s="82"/>
      <c r="M63" s="53">
        <f>'[1]Total'!K66</f>
        <v>120000</v>
      </c>
      <c r="N63" s="54"/>
      <c r="O63" s="53">
        <f>'[1]Total'!O66</f>
        <v>0</v>
      </c>
      <c r="P63" s="54"/>
      <c r="Q63" s="57">
        <f t="shared" si="3"/>
        <v>120000</v>
      </c>
      <c r="R63" s="75"/>
      <c r="S63" s="81"/>
      <c r="T63" s="26"/>
      <c r="AT63" s="403"/>
      <c r="AU63" s="403"/>
      <c r="AV63" s="403"/>
      <c r="AW63" s="403"/>
      <c r="AX63" s="403"/>
      <c r="AY63" s="403"/>
      <c r="AZ63" s="403"/>
      <c r="BA63" s="403"/>
      <c r="BB63" s="403"/>
      <c r="BC63" s="403"/>
      <c r="BD63" s="403"/>
      <c r="BE63" s="403"/>
      <c r="BF63" s="403"/>
      <c r="BG63" s="403"/>
      <c r="BH63" s="403"/>
      <c r="BI63" s="403"/>
      <c r="BJ63" s="403"/>
      <c r="BK63" s="403"/>
      <c r="BL63" s="403"/>
      <c r="BM63" s="403"/>
      <c r="BN63" s="403"/>
      <c r="BO63" s="403"/>
      <c r="BP63" s="403"/>
      <c r="BQ63" s="403"/>
      <c r="BR63" s="403"/>
    </row>
    <row r="64" spans="1:70" ht="12.75">
      <c r="A64" s="51" t="s">
        <v>117</v>
      </c>
      <c r="B64" s="52"/>
      <c r="C64" s="55"/>
      <c r="D64" s="55"/>
      <c r="E64" s="55"/>
      <c r="F64" s="55"/>
      <c r="G64" s="55"/>
      <c r="H64" s="55"/>
      <c r="I64" s="55"/>
      <c r="J64" s="55"/>
      <c r="K64" s="60"/>
      <c r="L64" s="61"/>
      <c r="M64" s="53">
        <f>'[1]Total'!K67</f>
        <v>865019.3018010453</v>
      </c>
      <c r="N64" s="54"/>
      <c r="O64" s="53">
        <f>'[1]Total'!O67</f>
        <v>469265</v>
      </c>
      <c r="P64" s="54"/>
      <c r="Q64" s="57">
        <f t="shared" si="3"/>
        <v>395754.3018010453</v>
      </c>
      <c r="R64" s="75"/>
      <c r="S64" s="81"/>
      <c r="T64" s="26"/>
      <c r="AT64" s="403"/>
      <c r="AU64" s="403"/>
      <c r="AV64" s="403"/>
      <c r="AW64" s="403"/>
      <c r="AX64" s="403"/>
      <c r="AY64" s="403"/>
      <c r="AZ64" s="403"/>
      <c r="BA64" s="403"/>
      <c r="BB64" s="403"/>
      <c r="BC64" s="403"/>
      <c r="BD64" s="403"/>
      <c r="BE64" s="403"/>
      <c r="BF64" s="403"/>
      <c r="BG64" s="403"/>
      <c r="BH64" s="403"/>
      <c r="BI64" s="403"/>
      <c r="BJ64" s="403"/>
      <c r="BK64" s="403"/>
      <c r="BL64" s="403"/>
      <c r="BM64" s="403"/>
      <c r="BN64" s="403"/>
      <c r="BO64" s="403"/>
      <c r="BP64" s="403"/>
      <c r="BQ64" s="403"/>
      <c r="BR64" s="403"/>
    </row>
    <row r="65" spans="1:70" ht="12.75">
      <c r="A65" s="51" t="s">
        <v>176</v>
      </c>
      <c r="B65" s="52"/>
      <c r="C65" s="60"/>
      <c r="D65" s="55"/>
      <c r="E65" s="60"/>
      <c r="F65" s="55"/>
      <c r="G65" s="60"/>
      <c r="H65" s="55"/>
      <c r="I65" s="60"/>
      <c r="J65" s="55"/>
      <c r="K65" s="60"/>
      <c r="L65" s="61"/>
      <c r="M65" s="53">
        <f>'[1]Total'!K68</f>
        <v>4054027.3930140496</v>
      </c>
      <c r="N65" s="54"/>
      <c r="O65" s="53">
        <f>'[1]Total'!O68</f>
        <v>0</v>
      </c>
      <c r="P65" s="54"/>
      <c r="Q65" s="57">
        <f t="shared" si="3"/>
        <v>4054027.3930140496</v>
      </c>
      <c r="R65" s="75"/>
      <c r="S65" s="81"/>
      <c r="T65" s="26"/>
      <c r="AT65" s="403"/>
      <c r="AU65" s="403"/>
      <c r="AV65" s="403"/>
      <c r="AW65" s="403"/>
      <c r="AX65" s="403"/>
      <c r="AY65" s="403"/>
      <c r="AZ65" s="403"/>
      <c r="BA65" s="403"/>
      <c r="BB65" s="403"/>
      <c r="BC65" s="403"/>
      <c r="BD65" s="403"/>
      <c r="BE65" s="403"/>
      <c r="BF65" s="403"/>
      <c r="BG65" s="403"/>
      <c r="BH65" s="403"/>
      <c r="BI65" s="403"/>
      <c r="BJ65" s="403"/>
      <c r="BK65" s="403"/>
      <c r="BL65" s="403"/>
      <c r="BM65" s="403"/>
      <c r="BN65" s="403"/>
      <c r="BO65" s="403"/>
      <c r="BP65" s="403"/>
      <c r="BQ65" s="403"/>
      <c r="BR65" s="403"/>
    </row>
    <row r="66" spans="1:70" ht="12.75">
      <c r="A66" s="51" t="s">
        <v>118</v>
      </c>
      <c r="B66" s="52"/>
      <c r="C66" s="60"/>
      <c r="D66" s="55"/>
      <c r="E66" s="60"/>
      <c r="F66" s="55"/>
      <c r="G66" s="60"/>
      <c r="H66" s="55"/>
      <c r="I66" s="60"/>
      <c r="J66" s="55"/>
      <c r="K66" s="60"/>
      <c r="L66" s="61"/>
      <c r="M66" s="53">
        <f>'[1]Total'!K69</f>
        <v>4000</v>
      </c>
      <c r="N66" s="54"/>
      <c r="O66" s="53">
        <f>'[1]Total'!O69</f>
        <v>3540</v>
      </c>
      <c r="P66" s="54"/>
      <c r="Q66" s="57">
        <f t="shared" si="3"/>
        <v>460</v>
      </c>
      <c r="R66" s="75"/>
      <c r="S66" s="81"/>
      <c r="T66" s="26"/>
      <c r="AT66" s="403"/>
      <c r="AU66" s="403"/>
      <c r="AV66" s="403"/>
      <c r="AW66" s="403"/>
      <c r="AX66" s="403"/>
      <c r="AY66" s="403"/>
      <c r="AZ66" s="403"/>
      <c r="BA66" s="403"/>
      <c r="BB66" s="403"/>
      <c r="BC66" s="403"/>
      <c r="BD66" s="403"/>
      <c r="BE66" s="403"/>
      <c r="BF66" s="403"/>
      <c r="BG66" s="403"/>
      <c r="BH66" s="403"/>
      <c r="BI66" s="403"/>
      <c r="BJ66" s="403"/>
      <c r="BK66" s="403"/>
      <c r="BL66" s="403"/>
      <c r="BM66" s="403"/>
      <c r="BN66" s="403"/>
      <c r="BO66" s="403"/>
      <c r="BP66" s="403"/>
      <c r="BQ66" s="403"/>
      <c r="BR66" s="403"/>
    </row>
    <row r="67" spans="1:70" ht="12.75">
      <c r="A67" s="51" t="s">
        <v>119</v>
      </c>
      <c r="B67" s="52"/>
      <c r="C67" s="55"/>
      <c r="D67" s="55"/>
      <c r="E67" s="55"/>
      <c r="F67" s="55"/>
      <c r="G67" s="55"/>
      <c r="H67" s="55"/>
      <c r="I67" s="55"/>
      <c r="J67" s="55"/>
      <c r="K67" s="60"/>
      <c r="L67" s="61"/>
      <c r="M67" s="53">
        <f>'[1]Total'!K70</f>
        <v>1108298</v>
      </c>
      <c r="N67" s="54"/>
      <c r="O67" s="53">
        <f>'[1]Total'!O70</f>
        <v>0</v>
      </c>
      <c r="P67" s="54"/>
      <c r="Q67" s="57">
        <f t="shared" si="3"/>
        <v>1108298</v>
      </c>
      <c r="R67" s="75"/>
      <c r="S67" s="81"/>
      <c r="T67" s="26"/>
      <c r="AT67" s="403"/>
      <c r="AU67" s="403"/>
      <c r="AV67" s="403"/>
      <c r="AW67" s="403"/>
      <c r="AX67" s="403"/>
      <c r="AY67" s="403"/>
      <c r="AZ67" s="403"/>
      <c r="BA67" s="403"/>
      <c r="BB67" s="403"/>
      <c r="BC67" s="403"/>
      <c r="BD67" s="403"/>
      <c r="BE67" s="403"/>
      <c r="BF67" s="403"/>
      <c r="BG67" s="403"/>
      <c r="BH67" s="403"/>
      <c r="BI67" s="403"/>
      <c r="BJ67" s="403"/>
      <c r="BK67" s="403"/>
      <c r="BL67" s="403"/>
      <c r="BM67" s="403"/>
      <c r="BN67" s="403"/>
      <c r="BO67" s="403"/>
      <c r="BP67" s="403"/>
      <c r="BQ67" s="403"/>
      <c r="BR67" s="403"/>
    </row>
    <row r="68" spans="1:70" ht="12.75">
      <c r="A68" s="51" t="s">
        <v>120</v>
      </c>
      <c r="B68" s="52"/>
      <c r="C68" s="55"/>
      <c r="D68" s="55"/>
      <c r="E68" s="55"/>
      <c r="F68" s="55"/>
      <c r="G68" s="55"/>
      <c r="H68" s="55"/>
      <c r="I68" s="55"/>
      <c r="J68" s="55"/>
      <c r="K68" s="60"/>
      <c r="L68" s="61"/>
      <c r="M68" s="53">
        <f>'[1]Total'!K71</f>
        <v>1787197.938037943</v>
      </c>
      <c r="N68" s="54"/>
      <c r="O68" s="53">
        <f>'[1]Total'!O71</f>
        <v>266370</v>
      </c>
      <c r="P68" s="54"/>
      <c r="Q68" s="57">
        <f t="shared" si="3"/>
        <v>1520827.938037943</v>
      </c>
      <c r="R68" s="75"/>
      <c r="S68" s="81"/>
      <c r="T68" s="26"/>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row>
    <row r="69" spans="1:70" ht="12.75">
      <c r="A69" s="51" t="s">
        <v>121</v>
      </c>
      <c r="B69" s="52"/>
      <c r="C69" s="55"/>
      <c r="D69" s="55"/>
      <c r="E69" s="55"/>
      <c r="F69" s="55"/>
      <c r="G69" s="55"/>
      <c r="H69" s="55"/>
      <c r="I69" s="55"/>
      <c r="J69" s="55"/>
      <c r="K69" s="60"/>
      <c r="L69" s="61"/>
      <c r="M69" s="53">
        <f>'[1]Total'!K72</f>
        <v>617814.8666696436</v>
      </c>
      <c r="N69" s="54"/>
      <c r="O69" s="53">
        <f>'[1]Total'!O72</f>
        <v>50000</v>
      </c>
      <c r="P69" s="54"/>
      <c r="Q69" s="57">
        <f t="shared" si="3"/>
        <v>567814.8666696436</v>
      </c>
      <c r="R69" s="75"/>
      <c r="S69" s="81"/>
      <c r="T69" s="26"/>
      <c r="AT69" s="403"/>
      <c r="AU69" s="403"/>
      <c r="AV69" s="403"/>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row>
    <row r="70" spans="1:70" ht="12.75">
      <c r="A70" s="51" t="s">
        <v>122</v>
      </c>
      <c r="B70" s="52" t="s">
        <v>206</v>
      </c>
      <c r="C70" s="55"/>
      <c r="D70" s="55"/>
      <c r="E70" s="55"/>
      <c r="F70" s="55"/>
      <c r="G70" s="53">
        <f>'[1]Total'!G73</f>
        <v>196710.34789287532</v>
      </c>
      <c r="H70" s="55"/>
      <c r="I70" s="53">
        <f>'[1]Total'!I73</f>
        <v>12416.07779967414</v>
      </c>
      <c r="J70" s="55"/>
      <c r="K70" s="60"/>
      <c r="L70" s="61"/>
      <c r="M70" s="58">
        <f>SUM(G70,I70)</f>
        <v>209126.42569254947</v>
      </c>
      <c r="N70" s="54"/>
      <c r="O70" s="53">
        <f>'[1]Total'!O73</f>
        <v>173386</v>
      </c>
      <c r="P70" s="54"/>
      <c r="Q70" s="57">
        <f t="shared" si="3"/>
        <v>35740.42569254947</v>
      </c>
      <c r="R70" s="75"/>
      <c r="S70" s="83"/>
      <c r="T70" s="26"/>
      <c r="AT70" s="403"/>
      <c r="AU70" s="403"/>
      <c r="AV70" s="403"/>
      <c r="AW70" s="403"/>
      <c r="AX70" s="403"/>
      <c r="AY70" s="403"/>
      <c r="AZ70" s="403"/>
      <c r="BA70" s="403"/>
      <c r="BB70" s="403"/>
      <c r="BC70" s="403"/>
      <c r="BD70" s="403"/>
      <c r="BE70" s="403"/>
      <c r="BF70" s="403"/>
      <c r="BG70" s="403"/>
      <c r="BH70" s="403"/>
      <c r="BI70" s="403"/>
      <c r="BJ70" s="403"/>
      <c r="BK70" s="403"/>
      <c r="BL70" s="403"/>
      <c r="BM70" s="403"/>
      <c r="BN70" s="403"/>
      <c r="BO70" s="403"/>
      <c r="BP70" s="403"/>
      <c r="BQ70" s="403"/>
      <c r="BR70" s="403"/>
    </row>
    <row r="71" spans="1:70" ht="12.75">
      <c r="A71" s="51" t="s">
        <v>123</v>
      </c>
      <c r="B71" s="52"/>
      <c r="C71" s="55"/>
      <c r="D71" s="55"/>
      <c r="E71" s="55"/>
      <c r="F71" s="55"/>
      <c r="G71" s="55"/>
      <c r="H71" s="55"/>
      <c r="I71" s="55"/>
      <c r="J71" s="55"/>
      <c r="K71" s="60"/>
      <c r="L71" s="61"/>
      <c r="M71" s="53">
        <f>'[1]Total'!K74</f>
        <v>0</v>
      </c>
      <c r="N71" s="54"/>
      <c r="O71" s="53">
        <f>'[1]Total'!O74</f>
        <v>0</v>
      </c>
      <c r="P71" s="54"/>
      <c r="Q71" s="57">
        <f t="shared" si="3"/>
        <v>0</v>
      </c>
      <c r="R71" s="75"/>
      <c r="S71" s="81"/>
      <c r="T71" s="26"/>
      <c r="AT71" s="403"/>
      <c r="AU71" s="403"/>
      <c r="AV71" s="403"/>
      <c r="AW71" s="403"/>
      <c r="AX71" s="403"/>
      <c r="AY71" s="403"/>
      <c r="AZ71" s="403"/>
      <c r="BA71" s="403"/>
      <c r="BB71" s="403"/>
      <c r="BC71" s="403"/>
      <c r="BD71" s="403"/>
      <c r="BE71" s="403"/>
      <c r="BF71" s="403"/>
      <c r="BG71" s="403"/>
      <c r="BH71" s="403"/>
      <c r="BI71" s="403"/>
      <c r="BJ71" s="403"/>
      <c r="BK71" s="403"/>
      <c r="BL71" s="403"/>
      <c r="BM71" s="403"/>
      <c r="BN71" s="403"/>
      <c r="BO71" s="403"/>
      <c r="BP71" s="403"/>
      <c r="BQ71" s="403"/>
      <c r="BR71" s="403"/>
    </row>
    <row r="72" spans="1:200" ht="12.75">
      <c r="A72" s="76"/>
      <c r="B72" s="52"/>
      <c r="C72" s="55"/>
      <c r="D72" s="55"/>
      <c r="E72" s="55"/>
      <c r="F72" s="55"/>
      <c r="G72" s="55"/>
      <c r="H72" s="55"/>
      <c r="I72" s="55"/>
      <c r="J72" s="55"/>
      <c r="K72" s="55"/>
      <c r="L72" s="55"/>
      <c r="M72" s="73"/>
      <c r="N72" s="55"/>
      <c r="O72" s="55"/>
      <c r="P72" s="55"/>
      <c r="Q72" s="73"/>
      <c r="R72" s="70"/>
      <c r="S72" s="84"/>
      <c r="T72" s="26"/>
      <c r="AT72" s="402"/>
      <c r="AU72" s="402"/>
      <c r="AV72" s="402"/>
      <c r="AW72" s="402"/>
      <c r="AX72" s="402"/>
      <c r="AY72" s="402"/>
      <c r="AZ72" s="402"/>
      <c r="BA72" s="402"/>
      <c r="BB72" s="402"/>
      <c r="BC72" s="402"/>
      <c r="BD72" s="402"/>
      <c r="BE72" s="402"/>
      <c r="BF72" s="402"/>
      <c r="BG72" s="402"/>
      <c r="BH72" s="402"/>
      <c r="BI72" s="402"/>
      <c r="BJ72" s="402"/>
      <c r="BK72" s="402"/>
      <c r="BL72" s="402"/>
      <c r="BM72" s="402"/>
      <c r="BN72" s="402"/>
      <c r="BO72" s="402"/>
      <c r="BP72" s="402"/>
      <c r="BQ72" s="402"/>
      <c r="BR72" s="402"/>
      <c r="BS72" s="402"/>
      <c r="BT72" s="402"/>
      <c r="BU72" s="402"/>
      <c r="BV72" s="402"/>
      <c r="BW72" s="402"/>
      <c r="BX72" s="402"/>
      <c r="BY72" s="402"/>
      <c r="BZ72" s="402"/>
      <c r="CA72" s="402"/>
      <c r="CB72" s="402"/>
      <c r="CC72" s="402"/>
      <c r="CD72" s="402"/>
      <c r="CE72" s="402"/>
      <c r="CF72" s="402"/>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row>
    <row r="73" spans="1:200" ht="12.75">
      <c r="A73" s="49"/>
      <c r="B73" s="78"/>
      <c r="C73" s="79"/>
      <c r="D73" s="79"/>
      <c r="E73" s="79"/>
      <c r="F73" s="79"/>
      <c r="G73" s="79"/>
      <c r="H73" s="79"/>
      <c r="I73" s="79"/>
      <c r="J73" s="79"/>
      <c r="K73" s="79"/>
      <c r="L73" s="79"/>
      <c r="M73" s="55"/>
      <c r="N73" s="79"/>
      <c r="O73" s="79"/>
      <c r="P73" s="79"/>
      <c r="Q73" s="55"/>
      <c r="R73" s="46"/>
      <c r="S73" s="46"/>
      <c r="T73" s="26"/>
      <c r="AT73" s="402"/>
      <c r="AU73" s="402"/>
      <c r="AV73" s="402"/>
      <c r="AW73" s="402"/>
      <c r="AX73" s="402"/>
      <c r="AY73" s="402"/>
      <c r="AZ73" s="402"/>
      <c r="BA73" s="402"/>
      <c r="BB73" s="402"/>
      <c r="BC73" s="402"/>
      <c r="BD73" s="402"/>
      <c r="BE73" s="402"/>
      <c r="BF73" s="402"/>
      <c r="BG73" s="402"/>
      <c r="BH73" s="402"/>
      <c r="BI73" s="402"/>
      <c r="BJ73" s="402"/>
      <c r="BK73" s="402"/>
      <c r="BL73" s="402"/>
      <c r="BM73" s="402"/>
      <c r="BN73" s="402"/>
      <c r="BO73" s="402"/>
      <c r="BP73" s="402"/>
      <c r="BQ73" s="402"/>
      <c r="BR73" s="402"/>
      <c r="BS73" s="402"/>
      <c r="BT73" s="402"/>
      <c r="BU73" s="402"/>
      <c r="BV73" s="402"/>
      <c r="BW73" s="402"/>
      <c r="BX73" s="402"/>
      <c r="BY73" s="402"/>
      <c r="BZ73" s="402"/>
      <c r="CA73" s="402"/>
      <c r="CB73" s="402"/>
      <c r="CC73" s="402"/>
      <c r="CD73" s="402"/>
      <c r="CE73" s="402"/>
      <c r="CF73" s="402"/>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row>
    <row r="74" spans="1:200" ht="12.75">
      <c r="A74" s="49"/>
      <c r="B74" s="78"/>
      <c r="C74" s="79"/>
      <c r="D74" s="79"/>
      <c r="E74" s="79"/>
      <c r="F74" s="79"/>
      <c r="G74" s="79"/>
      <c r="H74" s="79"/>
      <c r="I74" s="79"/>
      <c r="J74" s="79"/>
      <c r="K74" s="79"/>
      <c r="L74" s="79"/>
      <c r="M74" s="80"/>
      <c r="N74" s="79"/>
      <c r="O74" s="79"/>
      <c r="P74" s="79"/>
      <c r="Q74" s="80"/>
      <c r="R74" s="46"/>
      <c r="S74" s="46"/>
      <c r="T74" s="26"/>
      <c r="AT74" s="402"/>
      <c r="AU74" s="402"/>
      <c r="AV74" s="402"/>
      <c r="AW74" s="402"/>
      <c r="AX74" s="402"/>
      <c r="AY74" s="402"/>
      <c r="AZ74" s="402"/>
      <c r="BA74" s="402"/>
      <c r="BB74" s="402"/>
      <c r="BC74" s="402"/>
      <c r="BD74" s="402"/>
      <c r="BE74" s="402"/>
      <c r="BF74" s="402"/>
      <c r="BG74" s="402"/>
      <c r="BH74" s="402"/>
      <c r="BI74" s="402"/>
      <c r="BJ74" s="402"/>
      <c r="BK74" s="402"/>
      <c r="BL74" s="402"/>
      <c r="BM74" s="402"/>
      <c r="BN74" s="402"/>
      <c r="BO74" s="402"/>
      <c r="BP74" s="402"/>
      <c r="BQ74" s="402"/>
      <c r="BR74" s="402"/>
      <c r="BS74" s="402"/>
      <c r="BT74" s="402"/>
      <c r="BU74" s="402"/>
      <c r="BV74" s="402"/>
      <c r="BW74" s="402"/>
      <c r="BX74" s="402"/>
      <c r="BY74" s="402"/>
      <c r="BZ74" s="402"/>
      <c r="CA74" s="402"/>
      <c r="CB74" s="402"/>
      <c r="CC74" s="402"/>
      <c r="CD74" s="402"/>
      <c r="CE74" s="402"/>
      <c r="CF74" s="402"/>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row>
    <row r="75" spans="1:200" ht="12.75">
      <c r="A75" s="51" t="s">
        <v>125</v>
      </c>
      <c r="B75" s="52"/>
      <c r="C75" s="55"/>
      <c r="D75" s="55"/>
      <c r="E75" s="55"/>
      <c r="F75" s="55"/>
      <c r="G75" s="55"/>
      <c r="H75" s="55"/>
      <c r="I75" s="55"/>
      <c r="J75" s="55"/>
      <c r="K75" s="55"/>
      <c r="L75" s="55"/>
      <c r="M75" s="53">
        <f>'[1]Total'!K79</f>
        <v>1207009.7472448123</v>
      </c>
      <c r="N75" s="54"/>
      <c r="O75" s="53">
        <f>'[1]Total'!O79</f>
        <v>27011</v>
      </c>
      <c r="P75" s="54"/>
      <c r="Q75" s="57">
        <f aca="true" t="shared" si="4" ref="Q75:Q80">IF(ISERROR(M75-O75),0,(M75-O75))</f>
        <v>1179998.7472448123</v>
      </c>
      <c r="R75" s="63"/>
      <c r="S75" s="55"/>
      <c r="T75" s="70"/>
      <c r="U75" s="81"/>
      <c r="V75" s="26"/>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c r="CE75" s="402"/>
      <c r="CF75" s="402"/>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row>
    <row r="76" spans="1:200" ht="12.75">
      <c r="A76" s="51" t="s">
        <v>201</v>
      </c>
      <c r="B76" s="52"/>
      <c r="C76" s="55"/>
      <c r="D76" s="55"/>
      <c r="E76" s="55"/>
      <c r="F76" s="55"/>
      <c r="G76" s="55"/>
      <c r="H76" s="55"/>
      <c r="I76" s="55"/>
      <c r="J76" s="55"/>
      <c r="K76" s="55"/>
      <c r="L76" s="55"/>
      <c r="M76" s="53">
        <f>'[1]Total'!K80</f>
        <v>123951</v>
      </c>
      <c r="N76" s="54"/>
      <c r="O76" s="53">
        <f>'[1]Total'!O80</f>
        <v>0</v>
      </c>
      <c r="P76" s="54"/>
      <c r="Q76" s="57">
        <f t="shared" si="4"/>
        <v>123951</v>
      </c>
      <c r="R76" s="63"/>
      <c r="S76" s="55"/>
      <c r="T76" s="70"/>
      <c r="U76" s="81"/>
      <c r="V76" s="26"/>
      <c r="AT76" s="402"/>
      <c r="AU76" s="402"/>
      <c r="AV76" s="402"/>
      <c r="AW76" s="402"/>
      <c r="AX76" s="402"/>
      <c r="AY76" s="402"/>
      <c r="AZ76" s="402"/>
      <c r="BA76" s="402"/>
      <c r="BB76" s="402"/>
      <c r="BC76" s="402"/>
      <c r="BD76" s="402"/>
      <c r="BE76" s="402"/>
      <c r="BF76" s="402"/>
      <c r="BG76" s="402"/>
      <c r="BH76" s="402"/>
      <c r="BI76" s="402"/>
      <c r="BJ76" s="402"/>
      <c r="BK76" s="402"/>
      <c r="BL76" s="402"/>
      <c r="BM76" s="402"/>
      <c r="BN76" s="402"/>
      <c r="BO76" s="402"/>
      <c r="BP76" s="402"/>
      <c r="BQ76" s="402"/>
      <c r="BR76" s="402"/>
      <c r="BS76" s="402"/>
      <c r="BT76" s="402"/>
      <c r="BU76" s="402"/>
      <c r="BV76" s="402"/>
      <c r="BW76" s="402"/>
      <c r="BX76" s="402"/>
      <c r="BY76" s="402"/>
      <c r="BZ76" s="402"/>
      <c r="CA76" s="402"/>
      <c r="CB76" s="402"/>
      <c r="CC76" s="402"/>
      <c r="CD76" s="402"/>
      <c r="CE76" s="402"/>
      <c r="CF76" s="402"/>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row>
    <row r="77" spans="1:200" ht="12.75">
      <c r="A77" s="51" t="s">
        <v>126</v>
      </c>
      <c r="B77" s="52"/>
      <c r="C77" s="55"/>
      <c r="D77" s="55"/>
      <c r="E77" s="55"/>
      <c r="F77" s="55"/>
      <c r="G77" s="55"/>
      <c r="H77" s="55"/>
      <c r="I77" s="55"/>
      <c r="J77" s="55"/>
      <c r="K77" s="55"/>
      <c r="L77" s="55"/>
      <c r="M77" s="53">
        <f>'[1]Total'!K81</f>
        <v>1349900</v>
      </c>
      <c r="N77" s="54"/>
      <c r="O77" s="53">
        <f>'[1]Total'!O81</f>
        <v>0</v>
      </c>
      <c r="P77" s="54"/>
      <c r="Q77" s="57">
        <f t="shared" si="4"/>
        <v>1349900</v>
      </c>
      <c r="R77" s="63"/>
      <c r="S77" s="55"/>
      <c r="T77" s="70"/>
      <c r="U77" s="81"/>
      <c r="V77" s="26"/>
      <c r="AT77" s="402"/>
      <c r="AU77" s="402"/>
      <c r="AV77" s="402"/>
      <c r="AW77" s="402"/>
      <c r="AX77" s="402"/>
      <c r="AY77" s="402"/>
      <c r="AZ77" s="402"/>
      <c r="BA77" s="402"/>
      <c r="BB77" s="402"/>
      <c r="BC77" s="402"/>
      <c r="BD77" s="402"/>
      <c r="BE77" s="402"/>
      <c r="BF77" s="402"/>
      <c r="BG77" s="402"/>
      <c r="BH77" s="402"/>
      <c r="BI77" s="402"/>
      <c r="BJ77" s="402"/>
      <c r="BK77" s="402"/>
      <c r="BL77" s="402"/>
      <c r="BM77" s="402"/>
      <c r="BN77" s="402"/>
      <c r="BO77" s="402"/>
      <c r="BP77" s="402"/>
      <c r="BQ77" s="402"/>
      <c r="BR77" s="402"/>
      <c r="BS77" s="402"/>
      <c r="BT77" s="402"/>
      <c r="BU77" s="402"/>
      <c r="BV77" s="402"/>
      <c r="BW77" s="402"/>
      <c r="BX77" s="402"/>
      <c r="BY77" s="402"/>
      <c r="BZ77" s="402"/>
      <c r="CA77" s="402"/>
      <c r="CB77" s="402"/>
      <c r="CC77" s="402"/>
      <c r="CD77" s="402"/>
      <c r="CE77" s="402"/>
      <c r="CF77" s="402"/>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row>
    <row r="78" spans="1:200" ht="12.75">
      <c r="A78" s="51" t="s">
        <v>127</v>
      </c>
      <c r="B78" s="52"/>
      <c r="C78" s="55"/>
      <c r="D78" s="55"/>
      <c r="E78" s="55"/>
      <c r="F78" s="55"/>
      <c r="G78" s="55"/>
      <c r="H78" s="55"/>
      <c r="I78" s="55"/>
      <c r="J78" s="55"/>
      <c r="K78" s="55"/>
      <c r="L78" s="55"/>
      <c r="M78" s="53">
        <f>'[1]Total'!K82</f>
        <v>0</v>
      </c>
      <c r="N78" s="54"/>
      <c r="O78" s="53">
        <f>'[1]Total'!O82</f>
        <v>0</v>
      </c>
      <c r="P78" s="54"/>
      <c r="Q78" s="57">
        <f t="shared" si="4"/>
        <v>0</v>
      </c>
      <c r="R78" s="63"/>
      <c r="S78" s="55"/>
      <c r="T78" s="70"/>
      <c r="U78" s="81"/>
      <c r="V78" s="26"/>
      <c r="AT78" s="402"/>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02"/>
      <c r="BS78" s="402"/>
      <c r="BT78" s="402"/>
      <c r="BU78" s="402"/>
      <c r="BV78" s="402"/>
      <c r="BW78" s="402"/>
      <c r="BX78" s="402"/>
      <c r="BY78" s="402"/>
      <c r="BZ78" s="402"/>
      <c r="CA78" s="402"/>
      <c r="CB78" s="402"/>
      <c r="CC78" s="402"/>
      <c r="CD78" s="402"/>
      <c r="CE78" s="402"/>
      <c r="CF78" s="402"/>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row>
    <row r="79" spans="1:200" ht="12.75">
      <c r="A79" s="51" t="s">
        <v>128</v>
      </c>
      <c r="B79" s="52"/>
      <c r="C79" s="55"/>
      <c r="D79" s="55"/>
      <c r="E79" s="55"/>
      <c r="F79" s="55"/>
      <c r="G79" s="55"/>
      <c r="H79" s="55"/>
      <c r="I79" s="55"/>
      <c r="J79" s="55"/>
      <c r="K79" s="55"/>
      <c r="L79" s="55"/>
      <c r="M79" s="53">
        <f>'[1]Total'!K83</f>
        <v>0</v>
      </c>
      <c r="N79" s="54"/>
      <c r="O79" s="53">
        <f>'[1]Total'!O83</f>
        <v>0</v>
      </c>
      <c r="P79" s="54"/>
      <c r="Q79" s="57">
        <f t="shared" si="4"/>
        <v>0</v>
      </c>
      <c r="R79" s="63"/>
      <c r="S79" s="55"/>
      <c r="T79" s="70"/>
      <c r="U79" s="81"/>
      <c r="V79" s="26"/>
      <c r="AT79" s="402"/>
      <c r="AU79" s="402"/>
      <c r="AV79" s="402"/>
      <c r="AW79" s="402"/>
      <c r="AX79" s="402"/>
      <c r="AY79" s="402"/>
      <c r="AZ79" s="402"/>
      <c r="BA79" s="402"/>
      <c r="BB79" s="402"/>
      <c r="BC79" s="402"/>
      <c r="BD79" s="402"/>
      <c r="BE79" s="402"/>
      <c r="BF79" s="402"/>
      <c r="BG79" s="402"/>
      <c r="BH79" s="402"/>
      <c r="BI79" s="402"/>
      <c r="BJ79" s="402"/>
      <c r="BK79" s="402"/>
      <c r="BL79" s="402"/>
      <c r="BM79" s="402"/>
      <c r="BN79" s="402"/>
      <c r="BO79" s="402"/>
      <c r="BP79" s="402"/>
      <c r="BQ79" s="402"/>
      <c r="BR79" s="402"/>
      <c r="BS79" s="402"/>
      <c r="BT79" s="402"/>
      <c r="BU79" s="402"/>
      <c r="BV79" s="402"/>
      <c r="BW79" s="402"/>
      <c r="BX79" s="402"/>
      <c r="BY79" s="402"/>
      <c r="BZ79" s="402"/>
      <c r="CA79" s="402"/>
      <c r="CB79" s="402"/>
      <c r="CC79" s="402"/>
      <c r="CD79" s="402"/>
      <c r="CE79" s="402"/>
      <c r="CF79" s="402"/>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row>
    <row r="80" spans="1:200" ht="12.75">
      <c r="A80" s="51" t="s">
        <v>129</v>
      </c>
      <c r="B80" s="52"/>
      <c r="C80" s="55"/>
      <c r="D80" s="55"/>
      <c r="E80" s="55"/>
      <c r="F80" s="55"/>
      <c r="G80" s="55"/>
      <c r="H80" s="55"/>
      <c r="I80" s="55"/>
      <c r="J80" s="55"/>
      <c r="K80" s="55"/>
      <c r="L80" s="55"/>
      <c r="M80" s="53">
        <f>'[1]Total'!K84</f>
        <v>34425</v>
      </c>
      <c r="N80" s="54"/>
      <c r="O80" s="53">
        <f>'[1]Total'!O84</f>
        <v>0</v>
      </c>
      <c r="P80" s="54"/>
      <c r="Q80" s="57">
        <f t="shared" si="4"/>
        <v>34425</v>
      </c>
      <c r="R80" s="63"/>
      <c r="S80" s="55"/>
      <c r="T80" s="70"/>
      <c r="U80" s="81"/>
      <c r="V80" s="26"/>
      <c r="AT80" s="402"/>
      <c r="AU80" s="402"/>
      <c r="AV80" s="402"/>
      <c r="AW80" s="402"/>
      <c r="AX80" s="402"/>
      <c r="AY80" s="402"/>
      <c r="AZ80" s="402"/>
      <c r="BA80" s="402"/>
      <c r="BB80" s="402"/>
      <c r="BC80" s="402"/>
      <c r="BD80" s="402"/>
      <c r="BE80" s="402"/>
      <c r="BF80" s="402"/>
      <c r="BG80" s="402"/>
      <c r="BH80" s="402"/>
      <c r="BI80" s="402"/>
      <c r="BJ80" s="402"/>
      <c r="BK80" s="402"/>
      <c r="BL80" s="402"/>
      <c r="BM80" s="402"/>
      <c r="BN80" s="402"/>
      <c r="BO80" s="402"/>
      <c r="BP80" s="402"/>
      <c r="BQ80" s="402"/>
      <c r="BR80" s="402"/>
      <c r="BS80" s="402"/>
      <c r="BT80" s="402"/>
      <c r="BU80" s="402"/>
      <c r="BV80" s="402"/>
      <c r="BW80" s="402"/>
      <c r="BX80" s="402"/>
      <c r="BY80" s="402"/>
      <c r="BZ80" s="402"/>
      <c r="CA80" s="402"/>
      <c r="CB80" s="402"/>
      <c r="CC80" s="402"/>
      <c r="CD80" s="402"/>
      <c r="CE80" s="402"/>
      <c r="CF80" s="402"/>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row>
    <row r="81" spans="1:84" s="29" customFormat="1" ht="12.75">
      <c r="A81" s="51"/>
      <c r="B81" s="52"/>
      <c r="C81" s="55"/>
      <c r="D81" s="55"/>
      <c r="E81" s="55"/>
      <c r="F81" s="55"/>
      <c r="G81" s="55"/>
      <c r="H81" s="55"/>
      <c r="I81" s="55"/>
      <c r="J81" s="55"/>
      <c r="K81" s="55"/>
      <c r="L81" s="55"/>
      <c r="M81" s="64"/>
      <c r="N81" s="55"/>
      <c r="O81" s="64"/>
      <c r="P81" s="55"/>
      <c r="Q81" s="64"/>
      <c r="R81" s="55"/>
      <c r="S81" s="55"/>
      <c r="T81" s="70"/>
      <c r="U81" s="81"/>
      <c r="V81" s="26"/>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403"/>
      <c r="AU81" s="403"/>
      <c r="AV81" s="403"/>
      <c r="AW81" s="403"/>
      <c r="AX81" s="403"/>
      <c r="AY81" s="403"/>
      <c r="AZ81" s="403"/>
      <c r="BA81" s="403"/>
      <c r="BB81" s="403"/>
      <c r="BC81" s="403"/>
      <c r="BD81" s="403"/>
      <c r="BE81" s="403"/>
      <c r="BF81" s="403"/>
      <c r="BG81" s="403"/>
      <c r="BH81" s="403"/>
      <c r="BI81" s="403"/>
      <c r="BJ81" s="403"/>
      <c r="BK81" s="403"/>
      <c r="BL81" s="403"/>
      <c r="BM81" s="403"/>
      <c r="BN81" s="403"/>
      <c r="BO81" s="403"/>
      <c r="BP81" s="403"/>
      <c r="BQ81" s="403"/>
      <c r="BR81" s="403"/>
      <c r="BS81" s="403"/>
      <c r="BT81" s="403"/>
      <c r="BU81" s="403"/>
      <c r="BV81" s="403"/>
      <c r="BW81" s="403"/>
      <c r="BX81" s="403"/>
      <c r="BY81" s="403"/>
      <c r="BZ81" s="403"/>
      <c r="CA81" s="403"/>
      <c r="CB81" s="403"/>
      <c r="CC81" s="403"/>
      <c r="CD81" s="403"/>
      <c r="CE81" s="403"/>
      <c r="CF81" s="403"/>
    </row>
    <row r="82" spans="1:200" ht="12.75">
      <c r="A82" s="51" t="s">
        <v>130</v>
      </c>
      <c r="B82" s="52"/>
      <c r="C82" s="55"/>
      <c r="D82" s="55"/>
      <c r="E82" s="55"/>
      <c r="F82" s="55"/>
      <c r="G82" s="55"/>
      <c r="H82" s="55"/>
      <c r="I82" s="55"/>
      <c r="J82" s="55"/>
      <c r="K82" s="55"/>
      <c r="L82" s="55"/>
      <c r="M82" s="53">
        <f>'[1]Total'!$K$85</f>
        <v>0</v>
      </c>
      <c r="N82" s="54"/>
      <c r="O82" s="53">
        <f>'[1]Total'!O85</f>
        <v>0</v>
      </c>
      <c r="P82" s="54"/>
      <c r="Q82" s="57">
        <f>IF(ISERROR(M82-O82),0,(M82-O82))</f>
        <v>0</v>
      </c>
      <c r="R82" s="63"/>
      <c r="S82" s="55"/>
      <c r="T82" s="70"/>
      <c r="U82" s="81"/>
      <c r="V82" s="26"/>
      <c r="AT82" s="402"/>
      <c r="AU82" s="402"/>
      <c r="AV82" s="402"/>
      <c r="AW82" s="402"/>
      <c r="AX82" s="402"/>
      <c r="AY82" s="402"/>
      <c r="AZ82" s="402"/>
      <c r="BA82" s="402"/>
      <c r="BB82" s="402"/>
      <c r="BC82" s="402"/>
      <c r="BD82" s="402"/>
      <c r="BE82" s="402"/>
      <c r="BF82" s="402"/>
      <c r="BG82" s="402"/>
      <c r="BH82" s="402"/>
      <c r="BI82" s="402"/>
      <c r="BJ82" s="402"/>
      <c r="BK82" s="402"/>
      <c r="BL82" s="402"/>
      <c r="BM82" s="402"/>
      <c r="BN82" s="402"/>
      <c r="BO82" s="402"/>
      <c r="BP82" s="402"/>
      <c r="BQ82" s="402"/>
      <c r="BR82" s="402"/>
      <c r="BS82" s="402"/>
      <c r="BT82" s="402"/>
      <c r="BU82" s="402"/>
      <c r="BV82" s="402"/>
      <c r="BW82" s="402"/>
      <c r="BX82" s="402"/>
      <c r="BY82" s="402"/>
      <c r="BZ82" s="402"/>
      <c r="CA82" s="402"/>
      <c r="CB82" s="402"/>
      <c r="CC82" s="402"/>
      <c r="CD82" s="402"/>
      <c r="CE82" s="402"/>
      <c r="CF82" s="402"/>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row>
    <row r="83" spans="1:200" ht="12.75">
      <c r="A83" s="51"/>
      <c r="B83" s="52"/>
      <c r="C83" s="55"/>
      <c r="D83" s="55"/>
      <c r="E83" s="55"/>
      <c r="F83" s="55"/>
      <c r="G83" s="55"/>
      <c r="H83" s="55"/>
      <c r="I83" s="55"/>
      <c r="J83" s="55"/>
      <c r="K83" s="55"/>
      <c r="L83" s="55"/>
      <c r="M83" s="64"/>
      <c r="N83" s="55"/>
      <c r="O83" s="64"/>
      <c r="P83" s="55"/>
      <c r="Q83" s="64"/>
      <c r="R83" s="55"/>
      <c r="S83" s="55"/>
      <c r="T83" s="70"/>
      <c r="U83" s="81"/>
      <c r="V83" s="26"/>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row>
    <row r="84" spans="1:200" ht="12.75">
      <c r="A84" s="51" t="s">
        <v>202</v>
      </c>
      <c r="B84" s="52" t="s">
        <v>206</v>
      </c>
      <c r="C84" s="60"/>
      <c r="D84" s="55"/>
      <c r="E84" s="60"/>
      <c r="F84" s="55"/>
      <c r="G84" s="60"/>
      <c r="H84" s="55"/>
      <c r="I84" s="60"/>
      <c r="J84" s="55"/>
      <c r="K84" s="60"/>
      <c r="L84" s="61"/>
      <c r="M84" s="58">
        <f>SUM(M59:M82)</f>
        <v>12757920.057606375</v>
      </c>
      <c r="N84" s="54"/>
      <c r="O84" s="58">
        <f>SUM(O59:O82)</f>
        <v>989572</v>
      </c>
      <c r="P84" s="54"/>
      <c r="Q84" s="58">
        <f>SUM(Q59:Q82)</f>
        <v>11768348.057606375</v>
      </c>
      <c r="R84" s="75"/>
      <c r="S84" s="81"/>
      <c r="T84" s="26"/>
      <c r="AT84" s="402"/>
      <c r="AU84" s="402"/>
      <c r="AV84" s="402"/>
      <c r="AW84" s="402"/>
      <c r="AX84" s="402"/>
      <c r="AY84" s="402"/>
      <c r="AZ84" s="402"/>
      <c r="BA84" s="402"/>
      <c r="BB84" s="402"/>
      <c r="BC84" s="402"/>
      <c r="BD84" s="402"/>
      <c r="BE84" s="402"/>
      <c r="BF84" s="402"/>
      <c r="BG84" s="402"/>
      <c r="BH84" s="402"/>
      <c r="BI84" s="402"/>
      <c r="BJ84" s="402"/>
      <c r="BK84" s="402"/>
      <c r="BL84" s="402"/>
      <c r="BM84" s="402"/>
      <c r="BN84" s="402"/>
      <c r="BO84" s="402"/>
      <c r="BP84" s="402"/>
      <c r="BQ84" s="402"/>
      <c r="BR84" s="402"/>
      <c r="BS84" s="402"/>
      <c r="BT84" s="402"/>
      <c r="BU84" s="402"/>
      <c r="BV84" s="402"/>
      <c r="BW84" s="402"/>
      <c r="BX84" s="402"/>
      <c r="BY84" s="402"/>
      <c r="BZ84" s="402"/>
      <c r="CA84" s="402"/>
      <c r="CB84" s="402"/>
      <c r="CC84" s="402"/>
      <c r="CD84" s="402"/>
      <c r="CE84" s="402"/>
      <c r="CF84" s="402"/>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row>
    <row r="85" spans="1:200" ht="12.75">
      <c r="A85" s="51"/>
      <c r="B85" s="52"/>
      <c r="C85" s="60"/>
      <c r="D85" s="55"/>
      <c r="E85" s="60"/>
      <c r="F85" s="55"/>
      <c r="G85" s="60"/>
      <c r="H85" s="55"/>
      <c r="I85" s="60"/>
      <c r="J85" s="55"/>
      <c r="K85" s="60"/>
      <c r="L85" s="55"/>
      <c r="M85" s="73"/>
      <c r="N85" s="55"/>
      <c r="O85" s="66"/>
      <c r="P85" s="55"/>
      <c r="Q85" s="73"/>
      <c r="R85" s="70"/>
      <c r="S85" s="81"/>
      <c r="T85" s="26"/>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2"/>
      <c r="BY85" s="402"/>
      <c r="BZ85" s="402"/>
      <c r="CA85" s="402"/>
      <c r="CB85" s="402"/>
      <c r="CC85" s="402"/>
      <c r="CD85" s="402"/>
      <c r="CE85" s="402"/>
      <c r="CF85" s="402"/>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row>
    <row r="86" spans="1:84" s="86" customFormat="1" ht="12.75">
      <c r="A86" s="70"/>
      <c r="B86" s="52"/>
      <c r="C86" s="60"/>
      <c r="D86" s="55"/>
      <c r="E86" s="60"/>
      <c r="F86" s="55"/>
      <c r="G86" s="60"/>
      <c r="H86" s="55"/>
      <c r="I86" s="60"/>
      <c r="J86" s="55"/>
      <c r="K86" s="60"/>
      <c r="L86" s="55"/>
      <c r="M86" s="60"/>
      <c r="N86" s="55"/>
      <c r="O86" s="60"/>
      <c r="P86" s="55"/>
      <c r="Q86" s="55"/>
      <c r="R86" s="70"/>
      <c r="S86" s="81"/>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404"/>
      <c r="AU86" s="404"/>
      <c r="AV86" s="404"/>
      <c r="AW86" s="404"/>
      <c r="AX86" s="404"/>
      <c r="AY86" s="404"/>
      <c r="AZ86" s="404"/>
      <c r="BA86" s="404"/>
      <c r="BB86" s="404"/>
      <c r="BC86" s="404"/>
      <c r="BD86" s="404"/>
      <c r="BE86" s="404"/>
      <c r="BF86" s="404"/>
      <c r="BG86" s="404"/>
      <c r="BH86" s="404"/>
      <c r="BI86" s="404"/>
      <c r="BJ86" s="404"/>
      <c r="BK86" s="404"/>
      <c r="BL86" s="404"/>
      <c r="BM86" s="404"/>
      <c r="BN86" s="404"/>
      <c r="BO86" s="404"/>
      <c r="BP86" s="404"/>
      <c r="BQ86" s="404"/>
      <c r="BR86" s="404"/>
      <c r="BS86" s="404"/>
      <c r="BT86" s="404"/>
      <c r="BU86" s="404"/>
      <c r="BV86" s="404"/>
      <c r="BW86" s="404"/>
      <c r="BX86" s="404"/>
      <c r="BY86" s="404"/>
      <c r="BZ86" s="404"/>
      <c r="CA86" s="404"/>
      <c r="CB86" s="404"/>
      <c r="CC86" s="404"/>
      <c r="CD86" s="404"/>
      <c r="CE86" s="404"/>
      <c r="CF86" s="404"/>
    </row>
    <row r="87" spans="1:200" ht="12.75">
      <c r="A87" s="51"/>
      <c r="B87" s="52"/>
      <c r="C87" s="60"/>
      <c r="D87" s="55"/>
      <c r="E87" s="60"/>
      <c r="F87" s="55"/>
      <c r="G87" s="60"/>
      <c r="H87" s="55"/>
      <c r="I87" s="60"/>
      <c r="J87" s="55"/>
      <c r="K87" s="60"/>
      <c r="L87" s="55"/>
      <c r="M87" s="55"/>
      <c r="N87" s="55"/>
      <c r="O87" s="60"/>
      <c r="P87" s="55"/>
      <c r="Q87" s="55"/>
      <c r="R87" s="70"/>
      <c r="S87" s="81"/>
      <c r="T87" s="26"/>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2"/>
      <c r="BP87" s="402"/>
      <c r="BQ87" s="402"/>
      <c r="BR87" s="402"/>
      <c r="BS87" s="402"/>
      <c r="BT87" s="402"/>
      <c r="BU87" s="402"/>
      <c r="BV87" s="402"/>
      <c r="BW87" s="402"/>
      <c r="BX87" s="402"/>
      <c r="BY87" s="402"/>
      <c r="BZ87" s="402"/>
      <c r="CA87" s="402"/>
      <c r="CB87" s="402"/>
      <c r="CC87" s="402"/>
      <c r="CD87" s="402"/>
      <c r="CE87" s="402"/>
      <c r="CF87" s="402"/>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row>
    <row r="88" spans="1:84" s="29" customFormat="1" ht="12.75">
      <c r="A88" s="49" t="s">
        <v>132</v>
      </c>
      <c r="B88" s="78" t="s">
        <v>206</v>
      </c>
      <c r="C88" s="79"/>
      <c r="D88" s="79"/>
      <c r="E88" s="79"/>
      <c r="F88" s="79"/>
      <c r="G88" s="79"/>
      <c r="H88" s="79"/>
      <c r="I88" s="79"/>
      <c r="J88" s="79"/>
      <c r="K88" s="79"/>
      <c r="L88" s="79"/>
      <c r="M88" s="55"/>
      <c r="N88" s="79"/>
      <c r="O88" s="79"/>
      <c r="P88" s="79"/>
      <c r="Q88" s="55"/>
      <c r="R88" s="46"/>
      <c r="S88" s="46"/>
      <c r="T88" s="26"/>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403"/>
      <c r="AU88" s="403"/>
      <c r="AV88" s="403"/>
      <c r="AW88" s="403"/>
      <c r="AX88" s="403"/>
      <c r="AY88" s="403"/>
      <c r="AZ88" s="403"/>
      <c r="BA88" s="403"/>
      <c r="BB88" s="403"/>
      <c r="BC88" s="403"/>
      <c r="BD88" s="403"/>
      <c r="BE88" s="403"/>
      <c r="BF88" s="403"/>
      <c r="BG88" s="403"/>
      <c r="BH88" s="403"/>
      <c r="BI88" s="403"/>
      <c r="BJ88" s="403"/>
      <c r="BK88" s="403"/>
      <c r="BL88" s="403"/>
      <c r="BM88" s="403"/>
      <c r="BN88" s="403"/>
      <c r="BO88" s="403"/>
      <c r="BP88" s="403"/>
      <c r="BQ88" s="403"/>
      <c r="BR88" s="403"/>
      <c r="BS88" s="403"/>
      <c r="BT88" s="403"/>
      <c r="BU88" s="403"/>
      <c r="BV88" s="403"/>
      <c r="BW88" s="403"/>
      <c r="BX88" s="403"/>
      <c r="BY88" s="403"/>
      <c r="BZ88" s="403"/>
      <c r="CA88" s="403"/>
      <c r="CB88" s="403"/>
      <c r="CC88" s="403"/>
      <c r="CD88" s="403"/>
      <c r="CE88" s="403"/>
      <c r="CF88" s="403"/>
    </row>
    <row r="89" spans="1:84" s="29" customFormat="1" ht="12.75">
      <c r="A89" s="76"/>
      <c r="B89" s="52"/>
      <c r="C89" s="56"/>
      <c r="D89" s="55"/>
      <c r="E89" s="56"/>
      <c r="F89" s="55"/>
      <c r="G89" s="56"/>
      <c r="H89" s="55"/>
      <c r="I89" s="56"/>
      <c r="J89" s="55"/>
      <c r="K89" s="56"/>
      <c r="L89" s="55"/>
      <c r="M89" s="55"/>
      <c r="N89" s="55"/>
      <c r="O89" s="55"/>
      <c r="P89" s="55"/>
      <c r="Q89" s="55"/>
      <c r="R89" s="70"/>
      <c r="S89" s="84"/>
      <c r="T89" s="26"/>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403"/>
      <c r="AU89" s="403"/>
      <c r="AV89" s="403"/>
      <c r="AW89" s="403"/>
      <c r="AX89" s="403"/>
      <c r="AY89" s="403"/>
      <c r="AZ89" s="403"/>
      <c r="BA89" s="403"/>
      <c r="BB89" s="403"/>
      <c r="BC89" s="403"/>
      <c r="BD89" s="403"/>
      <c r="BE89" s="403"/>
      <c r="BF89" s="403"/>
      <c r="BG89" s="403"/>
      <c r="BH89" s="403"/>
      <c r="BI89" s="403"/>
      <c r="BJ89" s="403"/>
      <c r="BK89" s="403"/>
      <c r="BL89" s="403"/>
      <c r="BM89" s="403"/>
      <c r="BN89" s="403"/>
      <c r="BO89" s="403"/>
      <c r="BP89" s="403"/>
      <c r="BQ89" s="403"/>
      <c r="BR89" s="403"/>
      <c r="BS89" s="403"/>
      <c r="BT89" s="403"/>
      <c r="BU89" s="403"/>
      <c r="BV89" s="403"/>
      <c r="BW89" s="403"/>
      <c r="BX89" s="403"/>
      <c r="BY89" s="403"/>
      <c r="BZ89" s="403"/>
      <c r="CA89" s="403"/>
      <c r="CB89" s="403"/>
      <c r="CC89" s="403"/>
      <c r="CD89" s="403"/>
      <c r="CE89" s="403"/>
      <c r="CF89" s="403"/>
    </row>
    <row r="90" spans="1:200" ht="22.5">
      <c r="A90" s="51" t="s">
        <v>131</v>
      </c>
      <c r="B90" s="52"/>
      <c r="C90" s="56"/>
      <c r="D90" s="55"/>
      <c r="E90" s="56"/>
      <c r="F90" s="55"/>
      <c r="G90" s="56"/>
      <c r="H90" s="55"/>
      <c r="I90" s="56"/>
      <c r="J90" s="55"/>
      <c r="K90" s="60"/>
      <c r="L90" s="61"/>
      <c r="M90" s="53">
        <f>'[1]Total'!K90</f>
        <v>589596.6592460385</v>
      </c>
      <c r="N90" s="54"/>
      <c r="O90" s="53">
        <f>'[1]Total'!O90</f>
        <v>0</v>
      </c>
      <c r="P90" s="54"/>
      <c r="Q90" s="57">
        <f>IF(ISERROR(M90-O90),0,(M90-O90))</f>
        <v>589596.6592460385</v>
      </c>
      <c r="R90" s="75"/>
      <c r="S90" s="81"/>
      <c r="T90" s="26"/>
      <c r="AT90" s="402"/>
      <c r="AU90" s="402"/>
      <c r="AV90" s="402"/>
      <c r="AW90" s="402"/>
      <c r="AX90" s="402"/>
      <c r="AY90" s="402"/>
      <c r="AZ90" s="402"/>
      <c r="BA90" s="402"/>
      <c r="BB90" s="402"/>
      <c r="BC90" s="402"/>
      <c r="BD90" s="402"/>
      <c r="BE90" s="402"/>
      <c r="BF90" s="402"/>
      <c r="BG90" s="402"/>
      <c r="BH90" s="402"/>
      <c r="BI90" s="402"/>
      <c r="BJ90" s="402"/>
      <c r="BK90" s="402"/>
      <c r="BL90" s="402"/>
      <c r="BM90" s="402"/>
      <c r="BN90" s="402"/>
      <c r="BO90" s="402"/>
      <c r="BP90" s="402"/>
      <c r="BQ90" s="402"/>
      <c r="BR90" s="402"/>
      <c r="BS90" s="402"/>
      <c r="BT90" s="402"/>
      <c r="BU90" s="402"/>
      <c r="BV90" s="402"/>
      <c r="BW90" s="402"/>
      <c r="BX90" s="402"/>
      <c r="BY90" s="402"/>
      <c r="BZ90" s="402"/>
      <c r="CA90" s="402"/>
      <c r="CB90" s="402"/>
      <c r="CC90" s="402"/>
      <c r="CD90" s="402"/>
      <c r="CE90" s="402"/>
      <c r="CF90" s="402"/>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row>
    <row r="91" spans="1:200" ht="12.75">
      <c r="A91" s="51" t="s">
        <v>133</v>
      </c>
      <c r="B91" s="52"/>
      <c r="C91" s="56"/>
      <c r="D91" s="55"/>
      <c r="E91" s="56"/>
      <c r="F91" s="55"/>
      <c r="G91" s="56"/>
      <c r="H91" s="55"/>
      <c r="I91" s="56"/>
      <c r="J91" s="55"/>
      <c r="K91" s="60"/>
      <c r="L91" s="61"/>
      <c r="M91" s="53">
        <f>'[1]Total'!K91</f>
        <v>2952768.6536675077</v>
      </c>
      <c r="N91" s="54"/>
      <c r="O91" s="53">
        <f>'[1]Total'!O91</f>
        <v>845846</v>
      </c>
      <c r="P91" s="54"/>
      <c r="Q91" s="57">
        <f>IF(ISERROR(M91-O91),0,(M91-O91))</f>
        <v>2106922.6536675077</v>
      </c>
      <c r="R91" s="75"/>
      <c r="S91" s="81"/>
      <c r="T91" s="26"/>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row>
    <row r="92" spans="1:200" ht="12.75">
      <c r="A92" s="51" t="s">
        <v>134</v>
      </c>
      <c r="B92" s="52" t="s">
        <v>206</v>
      </c>
      <c r="C92" s="56"/>
      <c r="D92" s="55"/>
      <c r="E92" s="56"/>
      <c r="F92" s="55"/>
      <c r="G92" s="56"/>
      <c r="H92" s="55"/>
      <c r="I92" s="56"/>
      <c r="J92" s="55"/>
      <c r="K92" s="60"/>
      <c r="L92" s="61"/>
      <c r="M92" s="58">
        <f>SUM(M90:M91)</f>
        <v>3542365.3129135463</v>
      </c>
      <c r="N92" s="54"/>
      <c r="O92" s="58">
        <f>SUM(O90:O91)</f>
        <v>845846</v>
      </c>
      <c r="P92" s="54"/>
      <c r="Q92" s="57">
        <f>IF(ISERROR(M92-O92),0,(M92-O92))</f>
        <v>2696519.3129135463</v>
      </c>
      <c r="R92" s="75"/>
      <c r="S92" s="83"/>
      <c r="T92" s="26"/>
      <c r="AT92" s="402"/>
      <c r="AU92" s="402"/>
      <c r="AV92" s="402"/>
      <c r="AW92" s="402"/>
      <c r="AX92" s="402"/>
      <c r="AY92" s="402"/>
      <c r="AZ92" s="402"/>
      <c r="BA92" s="402"/>
      <c r="BB92" s="402"/>
      <c r="BC92" s="402"/>
      <c r="BD92" s="402"/>
      <c r="BE92" s="402"/>
      <c r="BF92" s="402"/>
      <c r="BG92" s="402"/>
      <c r="BH92" s="402"/>
      <c r="BI92" s="402"/>
      <c r="BJ92" s="402"/>
      <c r="BK92" s="402"/>
      <c r="BL92" s="402"/>
      <c r="BM92" s="402"/>
      <c r="BN92" s="402"/>
      <c r="BO92" s="402"/>
      <c r="BP92" s="402"/>
      <c r="BQ92" s="402"/>
      <c r="BR92" s="402"/>
      <c r="BS92" s="402"/>
      <c r="BT92" s="402"/>
      <c r="BU92" s="402"/>
      <c r="BV92" s="402"/>
      <c r="BW92" s="402"/>
      <c r="BX92" s="402"/>
      <c r="BY92" s="402"/>
      <c r="BZ92" s="402"/>
      <c r="CA92" s="402"/>
      <c r="CB92" s="402"/>
      <c r="CC92" s="402"/>
      <c r="CD92" s="402"/>
      <c r="CE92" s="402"/>
      <c r="CF92" s="402"/>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row>
    <row r="93" spans="2:84" s="87" customFormat="1" ht="12.75">
      <c r="B93" s="88"/>
      <c r="H93" s="25"/>
      <c r="I93" s="25"/>
      <c r="J93" s="25"/>
      <c r="K93" s="26"/>
      <c r="L93" s="25"/>
      <c r="M93" s="89"/>
      <c r="N93" s="89"/>
      <c r="O93" s="89"/>
      <c r="P93" s="89"/>
      <c r="Q93" s="89"/>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405"/>
      <c r="AU93" s="405"/>
      <c r="AV93" s="405"/>
      <c r="AW93" s="405"/>
      <c r="AX93" s="405"/>
      <c r="AY93" s="405"/>
      <c r="AZ93" s="405"/>
      <c r="BA93" s="405"/>
      <c r="BB93" s="405"/>
      <c r="BC93" s="405"/>
      <c r="BD93" s="405"/>
      <c r="BE93" s="405"/>
      <c r="BF93" s="405"/>
      <c r="BG93" s="405"/>
      <c r="BH93" s="405"/>
      <c r="BI93" s="405"/>
      <c r="BJ93" s="405"/>
      <c r="BK93" s="405"/>
      <c r="BL93" s="405"/>
      <c r="BM93" s="405"/>
      <c r="BN93" s="405"/>
      <c r="BO93" s="405"/>
      <c r="BP93" s="405"/>
      <c r="BQ93" s="405"/>
      <c r="BR93" s="405"/>
      <c r="BS93" s="405"/>
      <c r="BT93" s="405"/>
      <c r="BU93" s="405"/>
      <c r="BV93" s="405"/>
      <c r="BW93" s="405"/>
      <c r="BX93" s="405"/>
      <c r="BY93" s="405"/>
      <c r="BZ93" s="405"/>
      <c r="CA93" s="405"/>
      <c r="CB93" s="405"/>
      <c r="CC93" s="405"/>
      <c r="CD93" s="405"/>
      <c r="CE93" s="405"/>
      <c r="CF93" s="405"/>
    </row>
    <row r="94" spans="1:84" s="29" customFormat="1" ht="12.75">
      <c r="A94" s="76"/>
      <c r="B94" s="52"/>
      <c r="C94" s="56"/>
      <c r="D94" s="55"/>
      <c r="E94" s="56"/>
      <c r="F94" s="55"/>
      <c r="G94" s="56"/>
      <c r="H94" s="55"/>
      <c r="I94" s="56"/>
      <c r="J94" s="55"/>
      <c r="K94" s="55"/>
      <c r="L94" s="55"/>
      <c r="M94" s="55"/>
      <c r="N94" s="55"/>
      <c r="O94" s="55"/>
      <c r="P94" s="55"/>
      <c r="Q94" s="55"/>
      <c r="R94" s="70"/>
      <c r="S94" s="84"/>
      <c r="T94" s="26"/>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403"/>
      <c r="AU94" s="403"/>
      <c r="AV94" s="403"/>
      <c r="AW94" s="403"/>
      <c r="AX94" s="403"/>
      <c r="AY94" s="403"/>
      <c r="AZ94" s="403"/>
      <c r="BA94" s="403"/>
      <c r="BB94" s="403"/>
      <c r="BC94" s="403"/>
      <c r="BD94" s="403"/>
      <c r="BE94" s="403"/>
      <c r="BF94" s="403"/>
      <c r="BG94" s="403"/>
      <c r="BH94" s="403"/>
      <c r="BI94" s="403"/>
      <c r="BJ94" s="403"/>
      <c r="BK94" s="403"/>
      <c r="BL94" s="403"/>
      <c r="BM94" s="403"/>
      <c r="BN94" s="403"/>
      <c r="BO94" s="403"/>
      <c r="BP94" s="403"/>
      <c r="BQ94" s="403"/>
      <c r="BR94" s="403"/>
      <c r="BS94" s="403"/>
      <c r="BT94" s="403"/>
      <c r="BU94" s="403"/>
      <c r="BV94" s="403"/>
      <c r="BW94" s="403"/>
      <c r="BX94" s="403"/>
      <c r="BY94" s="403"/>
      <c r="BZ94" s="403"/>
      <c r="CA94" s="403"/>
      <c r="CB94" s="403"/>
      <c r="CC94" s="403"/>
      <c r="CD94" s="403"/>
      <c r="CE94" s="403"/>
      <c r="CF94" s="403"/>
    </row>
    <row r="95" spans="1:84" s="29" customFormat="1" ht="22.5">
      <c r="A95" s="49" t="s">
        <v>174</v>
      </c>
      <c r="B95" s="78" t="s">
        <v>206</v>
      </c>
      <c r="C95" s="79"/>
      <c r="D95" s="79"/>
      <c r="E95" s="79"/>
      <c r="F95" s="79"/>
      <c r="G95" s="79"/>
      <c r="H95" s="79"/>
      <c r="I95" s="79"/>
      <c r="J95" s="79"/>
      <c r="K95" s="79"/>
      <c r="L95" s="79"/>
      <c r="M95" s="55"/>
      <c r="N95" s="79"/>
      <c r="O95" s="79"/>
      <c r="P95" s="79"/>
      <c r="Q95" s="55"/>
      <c r="R95" s="46"/>
      <c r="S95" s="46"/>
      <c r="T95" s="26"/>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403"/>
      <c r="AU95" s="403"/>
      <c r="AV95" s="403"/>
      <c r="AW95" s="403"/>
      <c r="AX95" s="403"/>
      <c r="AY95" s="403"/>
      <c r="AZ95" s="403"/>
      <c r="BA95" s="403"/>
      <c r="BB95" s="403"/>
      <c r="BC95" s="403"/>
      <c r="BD95" s="403"/>
      <c r="BE95" s="403"/>
      <c r="BF95" s="403"/>
      <c r="BG95" s="403"/>
      <c r="BH95" s="403"/>
      <c r="BI95" s="403"/>
      <c r="BJ95" s="403"/>
      <c r="BK95" s="403"/>
      <c r="BL95" s="403"/>
      <c r="BM95" s="403"/>
      <c r="BN95" s="403"/>
      <c r="BO95" s="403"/>
      <c r="BP95" s="403"/>
      <c r="BQ95" s="403"/>
      <c r="BR95" s="403"/>
      <c r="BS95" s="403"/>
      <c r="BT95" s="403"/>
      <c r="BU95" s="403"/>
      <c r="BV95" s="403"/>
      <c r="BW95" s="403"/>
      <c r="BX95" s="403"/>
      <c r="BY95" s="403"/>
      <c r="BZ95" s="403"/>
      <c r="CA95" s="403"/>
      <c r="CB95" s="403"/>
      <c r="CC95" s="403"/>
      <c r="CD95" s="403"/>
      <c r="CE95" s="403"/>
      <c r="CF95" s="403"/>
    </row>
    <row r="96" spans="1:84" s="29" customFormat="1" ht="12.75">
      <c r="A96" s="49"/>
      <c r="B96" s="78"/>
      <c r="C96" s="79"/>
      <c r="D96" s="79"/>
      <c r="E96" s="79"/>
      <c r="F96" s="79"/>
      <c r="G96" s="79"/>
      <c r="H96" s="79"/>
      <c r="I96" s="79"/>
      <c r="J96" s="79"/>
      <c r="K96" s="79"/>
      <c r="L96" s="79"/>
      <c r="M96" s="80"/>
      <c r="N96" s="79"/>
      <c r="O96" s="79"/>
      <c r="P96" s="79"/>
      <c r="Q96" s="80"/>
      <c r="R96" s="46"/>
      <c r="S96" s="46"/>
      <c r="T96" s="26"/>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403"/>
      <c r="AU96" s="403"/>
      <c r="AV96" s="403"/>
      <c r="AW96" s="403"/>
      <c r="AX96" s="403"/>
      <c r="AY96" s="403"/>
      <c r="AZ96" s="403"/>
      <c r="BA96" s="403"/>
      <c r="BB96" s="403"/>
      <c r="BC96" s="403"/>
      <c r="BD96" s="403"/>
      <c r="BE96" s="403"/>
      <c r="BF96" s="403"/>
      <c r="BG96" s="403"/>
      <c r="BH96" s="403"/>
      <c r="BI96" s="403"/>
      <c r="BJ96" s="403"/>
      <c r="BK96" s="403"/>
      <c r="BL96" s="403"/>
      <c r="BM96" s="403"/>
      <c r="BN96" s="403"/>
      <c r="BO96" s="403"/>
      <c r="BP96" s="403"/>
      <c r="BQ96" s="403"/>
      <c r="BR96" s="403"/>
      <c r="BS96" s="403"/>
      <c r="BT96" s="403"/>
      <c r="BU96" s="403"/>
      <c r="BV96" s="403"/>
      <c r="BW96" s="403"/>
      <c r="BX96" s="403"/>
      <c r="BY96" s="403"/>
      <c r="BZ96" s="403"/>
      <c r="CA96" s="403"/>
      <c r="CB96" s="403"/>
      <c r="CC96" s="403"/>
      <c r="CD96" s="403"/>
      <c r="CE96" s="403"/>
      <c r="CF96" s="403"/>
    </row>
    <row r="97" spans="1:200" ht="12.75">
      <c r="A97" s="51" t="s">
        <v>135</v>
      </c>
      <c r="B97" s="52"/>
      <c r="C97" s="56"/>
      <c r="D97" s="55"/>
      <c r="E97" s="56"/>
      <c r="F97" s="55"/>
      <c r="G97" s="56"/>
      <c r="H97" s="55"/>
      <c r="I97" s="56"/>
      <c r="J97" s="55"/>
      <c r="K97" s="60"/>
      <c r="L97" s="61"/>
      <c r="M97" s="53">
        <f>'[1]Total'!K96</f>
        <v>7535188.872032155</v>
      </c>
      <c r="N97" s="54"/>
      <c r="O97" s="53">
        <f>'[1]Total'!O96</f>
        <v>0</v>
      </c>
      <c r="P97" s="54"/>
      <c r="Q97" s="57">
        <f aca="true" t="shared" si="5" ref="Q97:Q111">IF(ISERROR(M97-O97),0,(M97-O97))</f>
        <v>7535188.872032155</v>
      </c>
      <c r="R97" s="75"/>
      <c r="S97" s="81"/>
      <c r="T97" s="26"/>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row>
    <row r="98" spans="1:200" ht="22.5">
      <c r="A98" s="51" t="s">
        <v>136</v>
      </c>
      <c r="B98" s="52"/>
      <c r="C98" s="56"/>
      <c r="D98" s="55"/>
      <c r="E98" s="56"/>
      <c r="F98" s="55"/>
      <c r="G98" s="56"/>
      <c r="H98" s="55"/>
      <c r="I98" s="56"/>
      <c r="J98" s="55"/>
      <c r="K98" s="60"/>
      <c r="L98" s="61"/>
      <c r="M98" s="53">
        <f>'[1]Total'!K97</f>
        <v>315509</v>
      </c>
      <c r="N98" s="54"/>
      <c r="O98" s="53">
        <f>'[1]Total'!O97</f>
        <v>0</v>
      </c>
      <c r="P98" s="54"/>
      <c r="Q98" s="57">
        <f t="shared" si="5"/>
        <v>315509</v>
      </c>
      <c r="R98" s="75"/>
      <c r="S98" s="81"/>
      <c r="T98" s="26"/>
      <c r="AT98" s="402"/>
      <c r="AU98" s="402"/>
      <c r="AV98" s="402"/>
      <c r="AW98" s="402"/>
      <c r="AX98" s="402"/>
      <c r="AY98" s="402"/>
      <c r="AZ98" s="402"/>
      <c r="BA98" s="402"/>
      <c r="BB98" s="402"/>
      <c r="BC98" s="402"/>
      <c r="BD98" s="402"/>
      <c r="BE98" s="402"/>
      <c r="BF98" s="402"/>
      <c r="BG98" s="402"/>
      <c r="BH98" s="402"/>
      <c r="BI98" s="402"/>
      <c r="BJ98" s="402"/>
      <c r="BK98" s="402"/>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row>
    <row r="99" spans="1:200" ht="12.75">
      <c r="A99" s="51" t="s">
        <v>137</v>
      </c>
      <c r="B99" s="52" t="s">
        <v>206</v>
      </c>
      <c r="C99" s="56"/>
      <c r="D99" s="55"/>
      <c r="E99" s="56"/>
      <c r="F99" s="55"/>
      <c r="G99" s="56"/>
      <c r="H99" s="55"/>
      <c r="I99" s="56"/>
      <c r="J99" s="55"/>
      <c r="K99" s="60"/>
      <c r="L99" s="61"/>
      <c r="M99" s="58">
        <f>SUM(M97:M98)</f>
        <v>7850697.872032155</v>
      </c>
      <c r="N99" s="54"/>
      <c r="O99" s="58">
        <f>SUM(O97:O98)</f>
        <v>0</v>
      </c>
      <c r="P99" s="54"/>
      <c r="Q99" s="57">
        <f t="shared" si="5"/>
        <v>7850697.872032155</v>
      </c>
      <c r="R99" s="75"/>
      <c r="S99" s="83"/>
      <c r="T99" s="26"/>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row>
    <row r="100" spans="1:200" ht="12.75">
      <c r="A100" s="76"/>
      <c r="B100" s="52"/>
      <c r="C100" s="56"/>
      <c r="D100" s="55"/>
      <c r="E100" s="56"/>
      <c r="F100" s="55"/>
      <c r="G100" s="56"/>
      <c r="H100" s="55"/>
      <c r="I100" s="56"/>
      <c r="J100" s="55"/>
      <c r="K100" s="55"/>
      <c r="L100" s="55"/>
      <c r="M100" s="73"/>
      <c r="N100" s="55"/>
      <c r="O100" s="55"/>
      <c r="P100" s="55"/>
      <c r="Q100" s="73"/>
      <c r="R100" s="70"/>
      <c r="S100" s="84"/>
      <c r="T100" s="26"/>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row>
    <row r="101" spans="1:200" ht="22.5">
      <c r="A101" s="49" t="s">
        <v>138</v>
      </c>
      <c r="B101" s="78" t="s">
        <v>206</v>
      </c>
      <c r="C101" s="79"/>
      <c r="D101" s="79"/>
      <c r="E101" s="79"/>
      <c r="F101" s="79"/>
      <c r="G101" s="79"/>
      <c r="H101" s="79"/>
      <c r="I101" s="79"/>
      <c r="J101" s="79"/>
      <c r="K101" s="79"/>
      <c r="L101" s="79"/>
      <c r="M101" s="55"/>
      <c r="N101" s="79"/>
      <c r="O101" s="79"/>
      <c r="P101" s="79"/>
      <c r="Q101" s="55"/>
      <c r="R101" s="46"/>
      <c r="S101" s="46"/>
      <c r="T101" s="26"/>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402"/>
      <c r="BP101" s="402"/>
      <c r="BQ101" s="402"/>
      <c r="BR101" s="402"/>
      <c r="BS101" s="402"/>
      <c r="BT101" s="402"/>
      <c r="BU101" s="402"/>
      <c r="BV101" s="402"/>
      <c r="BW101" s="402"/>
      <c r="BX101" s="402"/>
      <c r="BY101" s="402"/>
      <c r="BZ101" s="402"/>
      <c r="CA101" s="402"/>
      <c r="CB101" s="402"/>
      <c r="CC101" s="402"/>
      <c r="CD101" s="402"/>
      <c r="CE101" s="402"/>
      <c r="CF101" s="402"/>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row>
    <row r="102" spans="1:84" ht="12.75">
      <c r="A102" s="49"/>
      <c r="B102" s="78"/>
      <c r="C102" s="79"/>
      <c r="D102" s="79"/>
      <c r="E102" s="79"/>
      <c r="F102" s="79"/>
      <c r="G102" s="79"/>
      <c r="H102" s="79"/>
      <c r="I102" s="79"/>
      <c r="J102" s="79"/>
      <c r="K102" s="79"/>
      <c r="L102" s="79"/>
      <c r="M102" s="80"/>
      <c r="N102" s="79"/>
      <c r="O102" s="79"/>
      <c r="P102" s="79"/>
      <c r="Q102" s="80"/>
      <c r="R102" s="46"/>
      <c r="S102" s="46"/>
      <c r="T102" s="26"/>
      <c r="AT102" s="403"/>
      <c r="AU102" s="403"/>
      <c r="AV102" s="403"/>
      <c r="AW102" s="403"/>
      <c r="AX102" s="403"/>
      <c r="AY102" s="403"/>
      <c r="AZ102" s="403"/>
      <c r="BA102" s="403"/>
      <c r="BB102" s="403"/>
      <c r="BC102" s="403"/>
      <c r="BD102" s="403"/>
      <c r="BE102" s="403"/>
      <c r="BF102" s="403"/>
      <c r="BG102" s="403"/>
      <c r="BH102" s="403"/>
      <c r="BI102" s="403"/>
      <c r="BJ102" s="403"/>
      <c r="BK102" s="403"/>
      <c r="BL102" s="403"/>
      <c r="BM102" s="403"/>
      <c r="BN102" s="403"/>
      <c r="BO102" s="403"/>
      <c r="BP102" s="403"/>
      <c r="BQ102" s="403"/>
      <c r="BR102" s="403"/>
      <c r="BS102" s="403"/>
      <c r="BT102" s="403"/>
      <c r="BU102" s="403"/>
      <c r="BV102" s="403"/>
      <c r="BW102" s="403"/>
      <c r="BX102" s="403"/>
      <c r="BY102" s="403"/>
      <c r="BZ102" s="403"/>
      <c r="CA102" s="403"/>
      <c r="CB102" s="403"/>
      <c r="CC102" s="403"/>
      <c r="CD102" s="403"/>
      <c r="CE102" s="403"/>
      <c r="CF102" s="403"/>
    </row>
    <row r="103" spans="1:84" ht="12.75">
      <c r="A103" s="51" t="s">
        <v>139</v>
      </c>
      <c r="B103" s="52"/>
      <c r="C103" s="56"/>
      <c r="D103" s="55"/>
      <c r="E103" s="56"/>
      <c r="F103" s="55"/>
      <c r="G103" s="56"/>
      <c r="H103" s="55"/>
      <c r="I103" s="56"/>
      <c r="J103" s="55"/>
      <c r="K103" s="60"/>
      <c r="L103" s="61"/>
      <c r="M103" s="53">
        <f>'[1]Total'!K103</f>
        <v>6626388.807510118</v>
      </c>
      <c r="N103" s="54"/>
      <c r="O103" s="53">
        <f>'[1]Total'!O103</f>
        <v>0</v>
      </c>
      <c r="P103" s="54"/>
      <c r="Q103" s="57">
        <f t="shared" si="5"/>
        <v>6626388.807510118</v>
      </c>
      <c r="R103" s="75"/>
      <c r="S103" s="81"/>
      <c r="T103" s="26"/>
      <c r="AT103" s="403"/>
      <c r="AU103" s="403"/>
      <c r="AV103" s="403"/>
      <c r="AW103" s="403"/>
      <c r="AX103" s="403"/>
      <c r="AY103" s="403"/>
      <c r="AZ103" s="403"/>
      <c r="BA103" s="403"/>
      <c r="BB103" s="403"/>
      <c r="BC103" s="403"/>
      <c r="BD103" s="403"/>
      <c r="BE103" s="403"/>
      <c r="BF103" s="403"/>
      <c r="BG103" s="403"/>
      <c r="BH103" s="403"/>
      <c r="BI103" s="403"/>
      <c r="BJ103" s="403"/>
      <c r="BK103" s="403"/>
      <c r="BL103" s="403"/>
      <c r="BM103" s="403"/>
      <c r="BN103" s="403"/>
      <c r="BO103" s="403"/>
      <c r="BP103" s="403"/>
      <c r="BQ103" s="403"/>
      <c r="BR103" s="403"/>
      <c r="BS103" s="403"/>
      <c r="BT103" s="403"/>
      <c r="BU103" s="403"/>
      <c r="BV103" s="403"/>
      <c r="BW103" s="403"/>
      <c r="BX103" s="403"/>
      <c r="BY103" s="403"/>
      <c r="BZ103" s="403"/>
      <c r="CA103" s="403"/>
      <c r="CB103" s="403"/>
      <c r="CC103" s="403"/>
      <c r="CD103" s="403"/>
      <c r="CE103" s="403"/>
      <c r="CF103" s="403"/>
    </row>
    <row r="104" spans="1:84" ht="12.75">
      <c r="A104" s="51" t="s">
        <v>140</v>
      </c>
      <c r="B104" s="52"/>
      <c r="C104" s="56"/>
      <c r="D104" s="55"/>
      <c r="E104" s="56"/>
      <c r="F104" s="55"/>
      <c r="G104" s="56"/>
      <c r="H104" s="55"/>
      <c r="I104" s="56"/>
      <c r="J104" s="55"/>
      <c r="K104" s="60"/>
      <c r="L104" s="61"/>
      <c r="M104" s="53">
        <f>'[1]Total'!K104</f>
        <v>13099030.832448667</v>
      </c>
      <c r="N104" s="54"/>
      <c r="O104" s="53">
        <f>'[1]Total'!O104</f>
        <v>209</v>
      </c>
      <c r="P104" s="54"/>
      <c r="Q104" s="57">
        <f t="shared" si="5"/>
        <v>13098821.832448667</v>
      </c>
      <c r="R104" s="75"/>
      <c r="S104" s="81"/>
      <c r="T104" s="26"/>
      <c r="AT104" s="403"/>
      <c r="AU104" s="403"/>
      <c r="AV104" s="403"/>
      <c r="AW104" s="403"/>
      <c r="AX104" s="403"/>
      <c r="AY104" s="403"/>
      <c r="AZ104" s="403"/>
      <c r="BA104" s="403"/>
      <c r="BB104" s="403"/>
      <c r="BC104" s="403"/>
      <c r="BD104" s="403"/>
      <c r="BE104" s="403"/>
      <c r="BF104" s="403"/>
      <c r="BG104" s="403"/>
      <c r="BH104" s="403"/>
      <c r="BI104" s="403"/>
      <c r="BJ104" s="403"/>
      <c r="BK104" s="403"/>
      <c r="BL104" s="403"/>
      <c r="BM104" s="403"/>
      <c r="BN104" s="403"/>
      <c r="BO104" s="403"/>
      <c r="BP104" s="403"/>
      <c r="BQ104" s="403"/>
      <c r="BR104" s="403"/>
      <c r="BS104" s="403"/>
      <c r="BT104" s="403"/>
      <c r="BU104" s="403"/>
      <c r="BV104" s="403"/>
      <c r="BW104" s="403"/>
      <c r="BX104" s="403"/>
      <c r="BY104" s="403"/>
      <c r="BZ104" s="403"/>
      <c r="CA104" s="403"/>
      <c r="CB104" s="403"/>
      <c r="CC104" s="403"/>
      <c r="CD104" s="403"/>
      <c r="CE104" s="403"/>
      <c r="CF104" s="403"/>
    </row>
    <row r="105" spans="1:84" ht="12.75">
      <c r="A105" s="51" t="s">
        <v>141</v>
      </c>
      <c r="B105" s="52"/>
      <c r="C105" s="56"/>
      <c r="D105" s="55"/>
      <c r="E105" s="56"/>
      <c r="F105" s="55"/>
      <c r="G105" s="56"/>
      <c r="H105" s="55"/>
      <c r="I105" s="56"/>
      <c r="J105" s="55"/>
      <c r="K105" s="60"/>
      <c r="L105" s="61"/>
      <c r="M105" s="53">
        <f>'[1]Total'!K105</f>
        <v>4536188.907513186</v>
      </c>
      <c r="N105" s="54"/>
      <c r="O105" s="53">
        <f>'[1]Total'!O105</f>
        <v>360000</v>
      </c>
      <c r="P105" s="54"/>
      <c r="Q105" s="57">
        <f t="shared" si="5"/>
        <v>4176188.9075131863</v>
      </c>
      <c r="R105" s="75"/>
      <c r="S105" s="81"/>
      <c r="T105" s="26"/>
      <c r="AT105" s="403"/>
      <c r="AU105" s="403"/>
      <c r="AV105" s="403"/>
      <c r="AW105" s="403"/>
      <c r="AX105" s="403"/>
      <c r="AY105" s="403"/>
      <c r="AZ105" s="403"/>
      <c r="BA105" s="403"/>
      <c r="BB105" s="403"/>
      <c r="BC105" s="403"/>
      <c r="BD105" s="403"/>
      <c r="BE105" s="403"/>
      <c r="BF105" s="403"/>
      <c r="BG105" s="403"/>
      <c r="BH105" s="403"/>
      <c r="BI105" s="403"/>
      <c r="BJ105" s="403"/>
      <c r="BK105" s="403"/>
      <c r="BL105" s="403"/>
      <c r="BM105" s="403"/>
      <c r="BN105" s="403"/>
      <c r="BO105" s="403"/>
      <c r="BP105" s="403"/>
      <c r="BQ105" s="403"/>
      <c r="BR105" s="403"/>
      <c r="BS105" s="403"/>
      <c r="BT105" s="403"/>
      <c r="BU105" s="403"/>
      <c r="BV105" s="403"/>
      <c r="BW105" s="403"/>
      <c r="BX105" s="403"/>
      <c r="BY105" s="403"/>
      <c r="BZ105" s="403"/>
      <c r="CA105" s="403"/>
      <c r="CB105" s="403"/>
      <c r="CC105" s="403"/>
      <c r="CD105" s="403"/>
      <c r="CE105" s="403"/>
      <c r="CF105" s="403"/>
    </row>
    <row r="106" spans="1:20" ht="12.75">
      <c r="A106" s="51" t="s">
        <v>142</v>
      </c>
      <c r="B106" s="52"/>
      <c r="C106" s="56"/>
      <c r="D106" s="55"/>
      <c r="E106" s="56"/>
      <c r="F106" s="55"/>
      <c r="G106" s="56"/>
      <c r="H106" s="55"/>
      <c r="I106" s="56"/>
      <c r="J106" s="55"/>
      <c r="K106" s="60"/>
      <c r="L106" s="61"/>
      <c r="M106" s="53">
        <f>'[1]Total'!K106</f>
        <v>523041.6465547246</v>
      </c>
      <c r="N106" s="54"/>
      <c r="O106" s="53">
        <f>'[1]Total'!O106</f>
        <v>0</v>
      </c>
      <c r="P106" s="54"/>
      <c r="Q106" s="57">
        <f t="shared" si="5"/>
        <v>523041.6465547246</v>
      </c>
      <c r="R106" s="75"/>
      <c r="S106" s="81"/>
      <c r="T106" s="26"/>
    </row>
    <row r="107" spans="1:20" ht="12.75">
      <c r="A107" s="51" t="s">
        <v>143</v>
      </c>
      <c r="B107" s="52"/>
      <c r="C107" s="56"/>
      <c r="D107" s="55"/>
      <c r="E107" s="56"/>
      <c r="F107" s="55"/>
      <c r="G107" s="56"/>
      <c r="H107" s="55"/>
      <c r="I107" s="56"/>
      <c r="J107" s="55"/>
      <c r="K107" s="60"/>
      <c r="L107" s="61"/>
      <c r="M107" s="53">
        <f>'[1]Total'!K107</f>
        <v>420456.79993291374</v>
      </c>
      <c r="N107" s="54"/>
      <c r="O107" s="53">
        <f>'[1]Total'!O107</f>
        <v>0</v>
      </c>
      <c r="P107" s="54"/>
      <c r="Q107" s="57">
        <f t="shared" si="5"/>
        <v>420456.79993291374</v>
      </c>
      <c r="R107" s="75"/>
      <c r="S107" s="81"/>
      <c r="T107" s="26"/>
    </row>
    <row r="108" spans="1:20" ht="12.75">
      <c r="A108" s="51" t="s">
        <v>144</v>
      </c>
      <c r="B108" s="52" t="s">
        <v>206</v>
      </c>
      <c r="C108" s="53">
        <f>'[1]Total'!C108</f>
        <v>0</v>
      </c>
      <c r="D108" s="54"/>
      <c r="E108" s="53">
        <f>'[1]Total'!E108</f>
        <v>0</v>
      </c>
      <c r="F108" s="54"/>
      <c r="G108" s="53">
        <f>'[1]Total'!G108</f>
        <v>0</v>
      </c>
      <c r="H108" s="54"/>
      <c r="I108" s="53">
        <f>'[1]Total'!I108</f>
        <v>0</v>
      </c>
      <c r="J108" s="63"/>
      <c r="K108" s="60"/>
      <c r="L108" s="61"/>
      <c r="M108" s="58">
        <f>SUM(C108:I108)</f>
        <v>0</v>
      </c>
      <c r="N108" s="54"/>
      <c r="O108" s="53">
        <f>'[1]Total'!O108</f>
        <v>0</v>
      </c>
      <c r="P108" s="54"/>
      <c r="Q108" s="57">
        <f t="shared" si="5"/>
        <v>0</v>
      </c>
      <c r="R108" s="75"/>
      <c r="S108" s="81"/>
      <c r="T108" s="26"/>
    </row>
    <row r="109" spans="1:20" ht="12.75">
      <c r="A109" s="51" t="s">
        <v>145</v>
      </c>
      <c r="B109" s="52"/>
      <c r="C109" s="56"/>
      <c r="D109" s="55"/>
      <c r="E109" s="56"/>
      <c r="F109" s="55"/>
      <c r="G109" s="56"/>
      <c r="H109" s="55"/>
      <c r="I109" s="56"/>
      <c r="J109" s="55"/>
      <c r="K109" s="60"/>
      <c r="L109" s="61"/>
      <c r="M109" s="53">
        <f>'[1]Total'!K109</f>
        <v>1265323.0871692738</v>
      </c>
      <c r="N109" s="54"/>
      <c r="O109" s="53">
        <f>'[1]Total'!O109</f>
        <v>0</v>
      </c>
      <c r="P109" s="54"/>
      <c r="Q109" s="57">
        <f t="shared" si="5"/>
        <v>1265323.0871692738</v>
      </c>
      <c r="R109" s="75"/>
      <c r="S109" s="81"/>
      <c r="T109" s="26"/>
    </row>
    <row r="110" spans="1:20" ht="12.75">
      <c r="A110" s="51" t="s">
        <v>146</v>
      </c>
      <c r="B110" s="52"/>
      <c r="C110" s="56"/>
      <c r="D110" s="55"/>
      <c r="E110" s="56"/>
      <c r="F110" s="55"/>
      <c r="G110" s="56"/>
      <c r="H110" s="55"/>
      <c r="I110" s="56"/>
      <c r="J110" s="55"/>
      <c r="K110" s="60"/>
      <c r="L110" s="61"/>
      <c r="M110" s="53">
        <f>'[1]Total'!K110</f>
        <v>362903.6299735647</v>
      </c>
      <c r="N110" s="54"/>
      <c r="O110" s="53">
        <f>'[1]Total'!O110</f>
        <v>128579</v>
      </c>
      <c r="P110" s="54"/>
      <c r="Q110" s="57">
        <f t="shared" si="5"/>
        <v>234324.6299735647</v>
      </c>
      <c r="R110" s="75"/>
      <c r="S110" s="81"/>
      <c r="T110" s="26"/>
    </row>
    <row r="111" spans="1:20" ht="12.75">
      <c r="A111" s="51" t="s">
        <v>148</v>
      </c>
      <c r="B111" s="52" t="s">
        <v>206</v>
      </c>
      <c r="C111" s="58">
        <f>SUM(C103:C110)</f>
        <v>0</v>
      </c>
      <c r="D111" s="54"/>
      <c r="E111" s="58">
        <f>SUM(E103:E110)</f>
        <v>0</v>
      </c>
      <c r="F111" s="54"/>
      <c r="G111" s="58">
        <f>SUM(G103:G110)</f>
        <v>0</v>
      </c>
      <c r="H111" s="54"/>
      <c r="I111" s="58">
        <f>SUM(I103:I110)</f>
        <v>0</v>
      </c>
      <c r="J111" s="63"/>
      <c r="K111" s="60"/>
      <c r="L111" s="61"/>
      <c r="M111" s="58">
        <f>SUM(M103:M110)</f>
        <v>26833333.711102445</v>
      </c>
      <c r="N111" s="54"/>
      <c r="O111" s="58">
        <f>SUM(O103:O110)</f>
        <v>488788</v>
      </c>
      <c r="P111" s="54"/>
      <c r="Q111" s="57">
        <f t="shared" si="5"/>
        <v>26344545.711102445</v>
      </c>
      <c r="R111" s="75"/>
      <c r="S111" s="83"/>
      <c r="T111" s="26"/>
    </row>
    <row r="112" spans="1:20" ht="12.75">
      <c r="A112" s="76"/>
      <c r="B112" s="52"/>
      <c r="C112" s="56"/>
      <c r="D112" s="55"/>
      <c r="E112" s="56"/>
      <c r="F112" s="55"/>
      <c r="G112" s="56"/>
      <c r="H112" s="55"/>
      <c r="I112" s="56"/>
      <c r="J112" s="55"/>
      <c r="K112" s="55"/>
      <c r="L112" s="55"/>
      <c r="M112" s="73"/>
      <c r="N112" s="55"/>
      <c r="O112" s="55"/>
      <c r="P112" s="55"/>
      <c r="Q112" s="73"/>
      <c r="R112" s="70"/>
      <c r="S112" s="84"/>
      <c r="T112" s="26"/>
    </row>
    <row r="113" spans="1:20" ht="22.5">
      <c r="A113" s="49" t="s">
        <v>147</v>
      </c>
      <c r="B113" s="78" t="s">
        <v>206</v>
      </c>
      <c r="C113" s="79"/>
      <c r="D113" s="79"/>
      <c r="E113" s="79"/>
      <c r="F113" s="79"/>
      <c r="G113" s="79"/>
      <c r="H113" s="79"/>
      <c r="I113" s="79"/>
      <c r="J113" s="79"/>
      <c r="K113" s="79"/>
      <c r="L113" s="79"/>
      <c r="M113" s="55"/>
      <c r="N113" s="79"/>
      <c r="O113" s="79"/>
      <c r="P113" s="79"/>
      <c r="Q113" s="55"/>
      <c r="R113" s="46"/>
      <c r="S113" s="46"/>
      <c r="T113" s="26"/>
    </row>
    <row r="114" spans="1:20" ht="12.75">
      <c r="A114" s="49"/>
      <c r="B114" s="78"/>
      <c r="C114" s="79"/>
      <c r="D114" s="79"/>
      <c r="E114" s="79"/>
      <c r="F114" s="79"/>
      <c r="G114" s="79"/>
      <c r="H114" s="79"/>
      <c r="I114" s="79"/>
      <c r="J114" s="79"/>
      <c r="K114" s="79"/>
      <c r="L114" s="79"/>
      <c r="M114" s="80"/>
      <c r="N114" s="79"/>
      <c r="O114" s="79"/>
      <c r="P114" s="79"/>
      <c r="Q114" s="80"/>
      <c r="R114" s="46"/>
      <c r="S114" s="46"/>
      <c r="T114" s="26"/>
    </row>
    <row r="115" spans="1:20" ht="12.75">
      <c r="A115" s="51" t="s">
        <v>149</v>
      </c>
      <c r="B115" s="52"/>
      <c r="C115" s="56"/>
      <c r="D115" s="55"/>
      <c r="E115" s="56"/>
      <c r="F115" s="55"/>
      <c r="G115" s="56"/>
      <c r="H115" s="55"/>
      <c r="I115" s="56"/>
      <c r="J115" s="55"/>
      <c r="K115" s="60"/>
      <c r="L115" s="61"/>
      <c r="M115" s="53">
        <f>'[1]Total'!K116</f>
        <v>0</v>
      </c>
      <c r="N115" s="54"/>
      <c r="O115" s="53">
        <f>'[1]Total'!O116</f>
        <v>0</v>
      </c>
      <c r="P115" s="54"/>
      <c r="Q115" s="57">
        <f>IF(ISERROR(M115-O115),0,(M115-O115))</f>
        <v>0</v>
      </c>
      <c r="R115" s="75"/>
      <c r="S115" s="81"/>
      <c r="T115" s="26"/>
    </row>
    <row r="116" spans="1:20" ht="22.5">
      <c r="A116" s="51" t="s">
        <v>150</v>
      </c>
      <c r="B116" s="52"/>
      <c r="C116" s="56"/>
      <c r="D116" s="55"/>
      <c r="E116" s="56"/>
      <c r="F116" s="55"/>
      <c r="G116" s="56"/>
      <c r="H116" s="55"/>
      <c r="I116" s="56"/>
      <c r="J116" s="55"/>
      <c r="K116" s="60"/>
      <c r="L116" s="61"/>
      <c r="M116" s="53">
        <f>'[1]Total'!K117</f>
        <v>11760513.764514111</v>
      </c>
      <c r="N116" s="54"/>
      <c r="O116" s="53">
        <f>'[1]Total'!O117</f>
        <v>646693</v>
      </c>
      <c r="P116" s="54"/>
      <c r="Q116" s="57">
        <f>IF(ISERROR(M116-O116),0,(M116-O116))</f>
        <v>11113820.764514111</v>
      </c>
      <c r="R116" s="75"/>
      <c r="S116" s="81"/>
      <c r="T116" s="26"/>
    </row>
    <row r="117" spans="1:20" ht="12.75">
      <c r="A117" s="51" t="s">
        <v>151</v>
      </c>
      <c r="B117" s="52"/>
      <c r="C117" s="56"/>
      <c r="D117" s="55"/>
      <c r="E117" s="56"/>
      <c r="F117" s="55"/>
      <c r="G117" s="56"/>
      <c r="H117" s="55"/>
      <c r="I117" s="56"/>
      <c r="J117" s="55"/>
      <c r="K117" s="60"/>
      <c r="L117" s="61"/>
      <c r="M117" s="53">
        <f>'[1]Total'!K118</f>
        <v>202264</v>
      </c>
      <c r="N117" s="54"/>
      <c r="O117" s="53">
        <f>'[1]Total'!O118</f>
        <v>172264</v>
      </c>
      <c r="P117" s="54"/>
      <c r="Q117" s="57">
        <f>IF(ISERROR(M117-O117),0,(M117-O117))</f>
        <v>30000</v>
      </c>
      <c r="R117" s="75"/>
      <c r="S117" s="81"/>
      <c r="T117" s="26"/>
    </row>
    <row r="118" spans="1:45" s="91" customFormat="1" ht="12.75">
      <c r="A118" s="51" t="s">
        <v>152</v>
      </c>
      <c r="B118" s="52" t="s">
        <v>206</v>
      </c>
      <c r="C118" s="56"/>
      <c r="D118" s="55"/>
      <c r="E118" s="56"/>
      <c r="F118" s="55"/>
      <c r="G118" s="56"/>
      <c r="H118" s="55"/>
      <c r="I118" s="56"/>
      <c r="J118" s="55"/>
      <c r="K118" s="60"/>
      <c r="L118" s="61"/>
      <c r="M118" s="58">
        <f>SUM(M115:M117)</f>
        <v>11962777.764514111</v>
      </c>
      <c r="N118" s="54"/>
      <c r="O118" s="58">
        <f>SUM(O115:O117)</f>
        <v>818957</v>
      </c>
      <c r="P118" s="54"/>
      <c r="Q118" s="57">
        <f>IF(ISERROR(M118-O118),0,(M118-O118))</f>
        <v>11143820.764514111</v>
      </c>
      <c r="R118" s="75"/>
      <c r="S118" s="83"/>
      <c r="T118" s="90"/>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row>
    <row r="119" spans="1:45" s="72" customFormat="1" ht="12.75">
      <c r="A119" s="67"/>
      <c r="B119" s="52"/>
      <c r="C119" s="55"/>
      <c r="D119" s="55"/>
      <c r="E119" s="55"/>
      <c r="F119" s="55"/>
      <c r="G119" s="55"/>
      <c r="H119" s="55"/>
      <c r="I119" s="55"/>
      <c r="J119" s="55"/>
      <c r="K119" s="55"/>
      <c r="L119" s="55"/>
      <c r="M119" s="73"/>
      <c r="N119" s="55"/>
      <c r="O119" s="55"/>
      <c r="P119" s="55"/>
      <c r="Q119" s="73"/>
      <c r="R119" s="70"/>
      <c r="S119" s="84"/>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row>
    <row r="120" spans="1:45" s="72" customFormat="1" ht="22.5">
      <c r="A120" s="49" t="s">
        <v>160</v>
      </c>
      <c r="B120" s="52" t="s">
        <v>206</v>
      </c>
      <c r="C120" s="55"/>
      <c r="D120" s="55"/>
      <c r="E120" s="55"/>
      <c r="F120" s="55"/>
      <c r="G120" s="55"/>
      <c r="H120" s="55"/>
      <c r="I120" s="55"/>
      <c r="J120" s="55"/>
      <c r="K120" s="55"/>
      <c r="L120" s="55"/>
      <c r="M120" s="55"/>
      <c r="N120" s="55"/>
      <c r="O120" s="55"/>
      <c r="P120" s="55"/>
      <c r="Q120" s="55"/>
      <c r="R120" s="70"/>
      <c r="S120" s="84"/>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row>
    <row r="121" spans="1:45" s="72" customFormat="1" ht="12.75">
      <c r="A121" s="51"/>
      <c r="B121" s="52"/>
      <c r="C121" s="55"/>
      <c r="D121" s="55"/>
      <c r="E121" s="55"/>
      <c r="F121" s="55"/>
      <c r="G121" s="55"/>
      <c r="H121" s="55"/>
      <c r="I121" s="55"/>
      <c r="J121" s="55"/>
      <c r="K121" s="55"/>
      <c r="L121" s="55"/>
      <c r="M121" s="55"/>
      <c r="N121" s="55"/>
      <c r="O121" s="55"/>
      <c r="P121" s="55"/>
      <c r="Q121" s="55"/>
      <c r="R121" s="70"/>
      <c r="S121" s="84"/>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row>
    <row r="122" spans="1:45" s="72" customFormat="1" ht="12.75">
      <c r="A122" s="51" t="s">
        <v>153</v>
      </c>
      <c r="B122" s="52"/>
      <c r="C122" s="55"/>
      <c r="D122" s="55"/>
      <c r="E122" s="55"/>
      <c r="F122" s="55"/>
      <c r="G122" s="55"/>
      <c r="H122" s="55"/>
      <c r="I122" s="55"/>
      <c r="J122" s="55"/>
      <c r="K122" s="55"/>
      <c r="L122" s="55"/>
      <c r="M122" s="53">
        <f>'[1]Total'!K123</f>
        <v>670037.3614557942</v>
      </c>
      <c r="N122" s="54"/>
      <c r="O122" s="53">
        <f>'[1]Total'!O123</f>
        <v>0</v>
      </c>
      <c r="P122" s="54"/>
      <c r="Q122" s="57">
        <f aca="true" t="shared" si="6" ref="Q122:Q128">IF(ISERROR(M122-O122),0,(M122-O122))</f>
        <v>670037.3614557942</v>
      </c>
      <c r="R122" s="70"/>
      <c r="S122" s="84"/>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row>
    <row r="123" spans="1:45" s="72" customFormat="1" ht="12.75">
      <c r="A123" s="51" t="s">
        <v>154</v>
      </c>
      <c r="B123" s="52"/>
      <c r="C123" s="55"/>
      <c r="D123" s="55"/>
      <c r="E123" s="55"/>
      <c r="F123" s="55"/>
      <c r="G123" s="55"/>
      <c r="H123" s="55"/>
      <c r="I123" s="55"/>
      <c r="J123" s="55"/>
      <c r="K123" s="55"/>
      <c r="L123" s="55"/>
      <c r="M123" s="53">
        <f>'[1]Total'!K124</f>
        <v>685814.3628622813</v>
      </c>
      <c r="N123" s="54"/>
      <c r="O123" s="53">
        <f>'[1]Total'!O124</f>
        <v>0</v>
      </c>
      <c r="P123" s="54"/>
      <c r="Q123" s="57">
        <f t="shared" si="6"/>
        <v>685814.3628622813</v>
      </c>
      <c r="R123" s="70"/>
      <c r="S123" s="84"/>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row>
    <row r="124" spans="1:45" s="72" customFormat="1" ht="12.75">
      <c r="A124" s="51" t="s">
        <v>155</v>
      </c>
      <c r="B124" s="52"/>
      <c r="C124" s="55"/>
      <c r="D124" s="55"/>
      <c r="E124" s="55"/>
      <c r="F124" s="55"/>
      <c r="G124" s="55"/>
      <c r="H124" s="55"/>
      <c r="I124" s="55"/>
      <c r="J124" s="55"/>
      <c r="K124" s="55"/>
      <c r="L124" s="55"/>
      <c r="M124" s="53">
        <f>'[1]Total'!K125</f>
        <v>115345.3461272369</v>
      </c>
      <c r="N124" s="54"/>
      <c r="O124" s="53">
        <f>'[1]Total'!O125</f>
        <v>56200</v>
      </c>
      <c r="P124" s="54"/>
      <c r="Q124" s="57">
        <f t="shared" si="6"/>
        <v>59145.3461272369</v>
      </c>
      <c r="R124" s="70"/>
      <c r="S124" s="84"/>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row>
    <row r="125" spans="1:45" s="72" customFormat="1" ht="12.75">
      <c r="A125" s="51" t="s">
        <v>156</v>
      </c>
      <c r="B125" s="52"/>
      <c r="C125" s="55"/>
      <c r="D125" s="55"/>
      <c r="E125" s="55"/>
      <c r="F125" s="55"/>
      <c r="G125" s="55"/>
      <c r="H125" s="55"/>
      <c r="I125" s="55"/>
      <c r="J125" s="55"/>
      <c r="K125" s="55"/>
      <c r="L125" s="55"/>
      <c r="M125" s="53">
        <f>'[1]Total'!K126</f>
        <v>116654.02820860023</v>
      </c>
      <c r="N125" s="54"/>
      <c r="O125" s="53">
        <f>'[1]Total'!O126</f>
        <v>0</v>
      </c>
      <c r="P125" s="54"/>
      <c r="Q125" s="57">
        <f t="shared" si="6"/>
        <v>116654.02820860023</v>
      </c>
      <c r="R125" s="70"/>
      <c r="S125" s="84"/>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row>
    <row r="126" spans="1:45" s="72" customFormat="1" ht="12.75">
      <c r="A126" s="51" t="s">
        <v>157</v>
      </c>
      <c r="B126" s="52"/>
      <c r="C126" s="55"/>
      <c r="D126" s="55"/>
      <c r="E126" s="55"/>
      <c r="F126" s="55"/>
      <c r="G126" s="55"/>
      <c r="H126" s="55"/>
      <c r="I126" s="55"/>
      <c r="J126" s="55"/>
      <c r="K126" s="55"/>
      <c r="L126" s="55"/>
      <c r="M126" s="53">
        <f>'[1]Total'!K127</f>
        <v>2525536.9423653614</v>
      </c>
      <c r="N126" s="54"/>
      <c r="O126" s="53">
        <f>'[1]Total'!O127</f>
        <v>77520</v>
      </c>
      <c r="P126" s="54"/>
      <c r="Q126" s="57">
        <f t="shared" si="6"/>
        <v>2448016.9423653614</v>
      </c>
      <c r="R126" s="70"/>
      <c r="S126" s="84"/>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row>
    <row r="127" spans="1:45" s="72" customFormat="1" ht="12.75">
      <c r="A127" s="51" t="s">
        <v>158</v>
      </c>
      <c r="B127" s="52"/>
      <c r="C127" s="55"/>
      <c r="D127" s="55"/>
      <c r="E127" s="55"/>
      <c r="F127" s="55"/>
      <c r="G127" s="55"/>
      <c r="H127" s="55"/>
      <c r="I127" s="55"/>
      <c r="J127" s="55"/>
      <c r="K127" s="55"/>
      <c r="L127" s="55"/>
      <c r="M127" s="53">
        <f>'[1]Total'!K128</f>
        <v>147051.81126728564</v>
      </c>
      <c r="N127" s="54"/>
      <c r="O127" s="53">
        <f>'[1]Total'!O128</f>
        <v>0</v>
      </c>
      <c r="P127" s="54"/>
      <c r="Q127" s="57">
        <f t="shared" si="6"/>
        <v>147051.81126728564</v>
      </c>
      <c r="R127" s="70"/>
      <c r="S127" s="84"/>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row>
    <row r="128" spans="1:20" ht="12.75">
      <c r="A128" s="51" t="s">
        <v>159</v>
      </c>
      <c r="B128" s="52" t="s">
        <v>206</v>
      </c>
      <c r="C128" s="56"/>
      <c r="D128" s="55"/>
      <c r="E128" s="56"/>
      <c r="F128" s="55"/>
      <c r="G128" s="56"/>
      <c r="H128" s="55"/>
      <c r="I128" s="56"/>
      <c r="J128" s="55"/>
      <c r="K128" s="56"/>
      <c r="L128" s="55"/>
      <c r="M128" s="58">
        <f>SUM(M122:M127)</f>
        <v>4260439.8522865595</v>
      </c>
      <c r="N128" s="54"/>
      <c r="O128" s="58">
        <f>SUM(O122:O127)</f>
        <v>133720</v>
      </c>
      <c r="P128" s="54"/>
      <c r="Q128" s="57">
        <f t="shared" si="6"/>
        <v>4126719.8522865595</v>
      </c>
      <c r="R128" s="70"/>
      <c r="S128" s="84"/>
      <c r="T128" s="26"/>
    </row>
    <row r="129" spans="1:20" ht="12.75">
      <c r="A129" s="51"/>
      <c r="B129" s="52"/>
      <c r="C129" s="56"/>
      <c r="D129" s="55"/>
      <c r="E129" s="56"/>
      <c r="F129" s="55"/>
      <c r="G129" s="56"/>
      <c r="H129" s="55"/>
      <c r="I129" s="56"/>
      <c r="J129" s="55"/>
      <c r="K129" s="56"/>
      <c r="L129" s="55"/>
      <c r="M129" s="55"/>
      <c r="N129" s="55"/>
      <c r="O129" s="55"/>
      <c r="P129" s="55"/>
      <c r="Q129" s="55"/>
      <c r="R129" s="70"/>
      <c r="S129" s="84"/>
      <c r="T129" s="26"/>
    </row>
    <row r="130" spans="1:20" ht="22.5">
      <c r="A130" s="49" t="s">
        <v>165</v>
      </c>
      <c r="B130" s="78" t="s">
        <v>206</v>
      </c>
      <c r="C130" s="79"/>
      <c r="D130" s="79"/>
      <c r="E130" s="79"/>
      <c r="F130" s="79"/>
      <c r="G130" s="79"/>
      <c r="H130" s="79"/>
      <c r="I130" s="79"/>
      <c r="J130" s="79"/>
      <c r="K130" s="79"/>
      <c r="L130" s="79"/>
      <c r="M130" s="55"/>
      <c r="N130" s="79"/>
      <c r="O130" s="79"/>
      <c r="P130" s="79"/>
      <c r="Q130" s="55"/>
      <c r="R130" s="46"/>
      <c r="S130" s="46"/>
      <c r="T130" s="26"/>
    </row>
    <row r="131" spans="1:20" ht="12.75">
      <c r="A131" s="49"/>
      <c r="B131" s="78"/>
      <c r="C131" s="79"/>
      <c r="D131" s="79"/>
      <c r="E131" s="79"/>
      <c r="F131" s="79"/>
      <c r="G131" s="79"/>
      <c r="H131" s="79"/>
      <c r="I131" s="79"/>
      <c r="J131" s="79"/>
      <c r="K131" s="79"/>
      <c r="L131" s="79"/>
      <c r="M131" s="80"/>
      <c r="N131" s="79"/>
      <c r="O131" s="79"/>
      <c r="P131" s="79"/>
      <c r="Q131" s="80"/>
      <c r="R131" s="46"/>
      <c r="S131" s="46"/>
      <c r="T131" s="26"/>
    </row>
    <row r="132" spans="1:20" ht="12.75">
      <c r="A132" s="51" t="s">
        <v>161</v>
      </c>
      <c r="B132" s="52"/>
      <c r="C132" s="56"/>
      <c r="D132" s="55"/>
      <c r="E132" s="56"/>
      <c r="F132" s="55"/>
      <c r="G132" s="56"/>
      <c r="H132" s="55"/>
      <c r="I132" s="56"/>
      <c r="J132" s="55"/>
      <c r="K132" s="60"/>
      <c r="L132" s="61"/>
      <c r="M132" s="53">
        <f>'[1]Total'!K133</f>
        <v>1904069.4165396197</v>
      </c>
      <c r="N132" s="54"/>
      <c r="O132" s="53">
        <f>'[1]Total'!O133</f>
        <v>52972</v>
      </c>
      <c r="P132" s="54"/>
      <c r="Q132" s="57">
        <f>IF(ISERROR(M132-O132),0,(M132-O132))</f>
        <v>1851097.4165396197</v>
      </c>
      <c r="R132" s="75"/>
      <c r="S132" s="81"/>
      <c r="T132" s="26"/>
    </row>
    <row r="133" spans="1:20" ht="12.75">
      <c r="A133" s="51" t="s">
        <v>162</v>
      </c>
      <c r="B133" s="52"/>
      <c r="C133" s="56"/>
      <c r="D133" s="55"/>
      <c r="E133" s="56"/>
      <c r="F133" s="55"/>
      <c r="G133" s="56"/>
      <c r="H133" s="55"/>
      <c r="I133" s="56"/>
      <c r="J133" s="55"/>
      <c r="K133" s="60"/>
      <c r="L133" s="61"/>
      <c r="M133" s="53">
        <f>'[1]Total'!K134</f>
        <v>393531.23866300815</v>
      </c>
      <c r="N133" s="54"/>
      <c r="O133" s="53">
        <f>'[1]Total'!O134</f>
        <v>0</v>
      </c>
      <c r="P133" s="54"/>
      <c r="Q133" s="57">
        <f>IF(ISERROR(M133-O133),0,(M133-O133))</f>
        <v>393531.23866300815</v>
      </c>
      <c r="R133" s="75"/>
      <c r="S133" s="81"/>
      <c r="T133" s="26"/>
    </row>
    <row r="134" spans="1:20" ht="12.75">
      <c r="A134" s="51" t="s">
        <v>163</v>
      </c>
      <c r="B134" s="52"/>
      <c r="C134" s="56"/>
      <c r="D134" s="55"/>
      <c r="E134" s="56"/>
      <c r="F134" s="55"/>
      <c r="G134" s="56"/>
      <c r="H134" s="55"/>
      <c r="I134" s="56"/>
      <c r="J134" s="55"/>
      <c r="K134" s="60"/>
      <c r="L134" s="61"/>
      <c r="M134" s="53">
        <f>'[1]Total'!K135</f>
        <v>107442.03056908914</v>
      </c>
      <c r="N134" s="54"/>
      <c r="O134" s="53">
        <f>'[1]Total'!O135</f>
        <v>0</v>
      </c>
      <c r="P134" s="54"/>
      <c r="Q134" s="57">
        <f>IF(ISERROR(M134-O134),0,(M134-O134))</f>
        <v>107442.03056908914</v>
      </c>
      <c r="R134" s="75"/>
      <c r="S134" s="81"/>
      <c r="T134" s="26"/>
    </row>
    <row r="135" spans="1:45" s="91" customFormat="1" ht="12.75">
      <c r="A135" s="51" t="s">
        <v>164</v>
      </c>
      <c r="B135" s="52" t="s">
        <v>206</v>
      </c>
      <c r="C135" s="56"/>
      <c r="D135" s="55"/>
      <c r="E135" s="56"/>
      <c r="F135" s="55"/>
      <c r="G135" s="56"/>
      <c r="H135" s="55"/>
      <c r="I135" s="56"/>
      <c r="J135" s="55"/>
      <c r="K135" s="60"/>
      <c r="L135" s="61"/>
      <c r="M135" s="58">
        <f>SUM(M132:M134)</f>
        <v>2405042.6857717168</v>
      </c>
      <c r="N135" s="54"/>
      <c r="O135" s="58">
        <f>SUM(O132:O134)</f>
        <v>52972</v>
      </c>
      <c r="P135" s="54"/>
      <c r="Q135" s="57">
        <f>IF(ISERROR(M135-O135),0,(M135-O135))</f>
        <v>2352070.6857717168</v>
      </c>
      <c r="R135" s="75"/>
      <c r="S135" s="83"/>
      <c r="T135" s="90"/>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row>
    <row r="136" spans="1:20" ht="12.75">
      <c r="A136" s="76"/>
      <c r="B136" s="52"/>
      <c r="C136" s="56"/>
      <c r="D136" s="55"/>
      <c r="E136" s="56"/>
      <c r="F136" s="55"/>
      <c r="G136" s="56"/>
      <c r="H136" s="55"/>
      <c r="I136" s="56"/>
      <c r="J136" s="55"/>
      <c r="K136" s="55"/>
      <c r="L136" s="55"/>
      <c r="M136" s="73"/>
      <c r="N136" s="55"/>
      <c r="O136" s="55"/>
      <c r="P136" s="55"/>
      <c r="Q136" s="73"/>
      <c r="R136" s="70"/>
      <c r="S136" s="84"/>
      <c r="T136" s="26"/>
    </row>
    <row r="137" spans="1:45" s="91" customFormat="1" ht="12.75">
      <c r="A137" s="51" t="s">
        <v>203</v>
      </c>
      <c r="B137" s="52"/>
      <c r="C137" s="56"/>
      <c r="D137" s="55"/>
      <c r="E137" s="56"/>
      <c r="F137" s="55"/>
      <c r="G137" s="56"/>
      <c r="H137" s="55"/>
      <c r="I137" s="56"/>
      <c r="J137" s="55"/>
      <c r="K137" s="60"/>
      <c r="L137" s="61"/>
      <c r="M137" s="53">
        <f>'[1]Total'!K138</f>
        <v>1257312.3890416396</v>
      </c>
      <c r="N137" s="54"/>
      <c r="O137" s="53">
        <f>'[1]Total'!O138</f>
        <v>75000</v>
      </c>
      <c r="P137" s="54"/>
      <c r="Q137" s="57">
        <f>IF(ISERROR(M137-O137),0,(M137-O137))</f>
        <v>1182312.3890416396</v>
      </c>
      <c r="R137" s="75"/>
      <c r="S137" s="83"/>
      <c r="T137" s="90"/>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row>
    <row r="138" spans="1:20" ht="12.75">
      <c r="A138" s="76"/>
      <c r="B138" s="52"/>
      <c r="C138" s="56"/>
      <c r="D138" s="55"/>
      <c r="E138" s="56"/>
      <c r="F138" s="55"/>
      <c r="G138" s="56"/>
      <c r="H138" s="55"/>
      <c r="I138" s="56"/>
      <c r="J138" s="55"/>
      <c r="K138" s="55"/>
      <c r="L138" s="55"/>
      <c r="M138" s="55"/>
      <c r="N138" s="55"/>
      <c r="O138" s="55"/>
      <c r="P138" s="55"/>
      <c r="Q138" s="55"/>
      <c r="R138" s="70"/>
      <c r="S138" s="84"/>
      <c r="T138" s="26"/>
    </row>
    <row r="139" spans="1:20" ht="22.5">
      <c r="A139" s="49" t="s">
        <v>166</v>
      </c>
      <c r="B139" s="78" t="s">
        <v>206</v>
      </c>
      <c r="C139" s="79"/>
      <c r="D139" s="79"/>
      <c r="E139" s="79"/>
      <c r="F139" s="79"/>
      <c r="G139" s="79"/>
      <c r="H139" s="79"/>
      <c r="I139" s="79"/>
      <c r="J139" s="79"/>
      <c r="K139" s="79"/>
      <c r="L139" s="79"/>
      <c r="M139" s="55"/>
      <c r="N139" s="79"/>
      <c r="O139" s="79"/>
      <c r="P139" s="79"/>
      <c r="Q139" s="55"/>
      <c r="R139" s="46"/>
      <c r="S139" s="46"/>
      <c r="T139" s="26"/>
    </row>
    <row r="140" spans="1:20" ht="12.75">
      <c r="A140" s="49"/>
      <c r="B140" s="78"/>
      <c r="C140" s="79"/>
      <c r="D140" s="79"/>
      <c r="E140" s="79"/>
      <c r="F140" s="79"/>
      <c r="G140" s="79"/>
      <c r="H140" s="79"/>
      <c r="I140" s="79"/>
      <c r="J140" s="79"/>
      <c r="K140" s="79"/>
      <c r="L140" s="79"/>
      <c r="M140" s="80"/>
      <c r="N140" s="79"/>
      <c r="O140" s="79"/>
      <c r="P140" s="79"/>
      <c r="Q140" s="80"/>
      <c r="R140" s="46"/>
      <c r="S140" s="46"/>
      <c r="T140" s="26"/>
    </row>
    <row r="141" spans="1:20" ht="22.5">
      <c r="A141" s="51" t="s">
        <v>204</v>
      </c>
      <c r="B141" s="52"/>
      <c r="C141" s="56"/>
      <c r="D141" s="55"/>
      <c r="E141" s="56"/>
      <c r="F141" s="55"/>
      <c r="G141" s="56"/>
      <c r="H141" s="55"/>
      <c r="I141" s="56"/>
      <c r="J141" s="55"/>
      <c r="K141" s="60"/>
      <c r="L141" s="61"/>
      <c r="M141" s="53">
        <f>'[1]Total'!K142</f>
        <v>3386498.291472455</v>
      </c>
      <c r="N141" s="54"/>
      <c r="O141" s="53">
        <f>'[1]Total'!O142</f>
        <v>16000</v>
      </c>
      <c r="P141" s="54"/>
      <c r="Q141" s="57">
        <f aca="true" t="shared" si="7" ref="Q141:Q146">IF(ISERROR(M141-O141),0,(M141-O141))</f>
        <v>3370498.291472455</v>
      </c>
      <c r="R141" s="75"/>
      <c r="S141" s="81"/>
      <c r="T141" s="26"/>
    </row>
    <row r="142" spans="1:20" ht="22.5">
      <c r="A142" s="51" t="s">
        <v>167</v>
      </c>
      <c r="B142" s="52"/>
      <c r="C142" s="56"/>
      <c r="D142" s="55"/>
      <c r="E142" s="56"/>
      <c r="F142" s="55"/>
      <c r="G142" s="56"/>
      <c r="H142" s="55"/>
      <c r="I142" s="56"/>
      <c r="J142" s="55"/>
      <c r="K142" s="60"/>
      <c r="L142" s="61"/>
      <c r="M142" s="53">
        <f>'[1]Total'!K143</f>
        <v>1586116.8154538176</v>
      </c>
      <c r="N142" s="54"/>
      <c r="O142" s="53">
        <f>'[1]Total'!O143</f>
        <v>0</v>
      </c>
      <c r="P142" s="54"/>
      <c r="Q142" s="57">
        <f t="shared" si="7"/>
        <v>1586116.8154538176</v>
      </c>
      <c r="R142" s="75"/>
      <c r="S142" s="81"/>
      <c r="T142" s="26"/>
    </row>
    <row r="143" spans="1:20" ht="12.75">
      <c r="A143" s="51" t="s">
        <v>207</v>
      </c>
      <c r="B143" s="52"/>
      <c r="C143" s="56"/>
      <c r="D143" s="55"/>
      <c r="E143" s="56"/>
      <c r="F143" s="55"/>
      <c r="G143" s="56"/>
      <c r="H143" s="55"/>
      <c r="I143" s="56"/>
      <c r="J143" s="55"/>
      <c r="K143" s="60"/>
      <c r="L143" s="61"/>
      <c r="M143" s="53">
        <f>'[1]Total'!K144</f>
        <v>464858</v>
      </c>
      <c r="N143" s="54"/>
      <c r="O143" s="53">
        <f>'[1]Total'!O144</f>
        <v>419665</v>
      </c>
      <c r="P143" s="54"/>
      <c r="Q143" s="57">
        <f t="shared" si="7"/>
        <v>45193</v>
      </c>
      <c r="R143" s="75"/>
      <c r="S143" s="81"/>
      <c r="T143" s="26"/>
    </row>
    <row r="144" spans="1:20" ht="12.75">
      <c r="A144" s="51" t="s">
        <v>168</v>
      </c>
      <c r="B144" s="52"/>
      <c r="C144" s="56"/>
      <c r="D144" s="55"/>
      <c r="E144" s="56"/>
      <c r="F144" s="55"/>
      <c r="G144" s="56"/>
      <c r="H144" s="55"/>
      <c r="I144" s="56"/>
      <c r="J144" s="55"/>
      <c r="K144" s="60"/>
      <c r="L144" s="61"/>
      <c r="M144" s="53">
        <f>'[1]Total'!K145</f>
        <v>338739.9547068085</v>
      </c>
      <c r="N144" s="54"/>
      <c r="O144" s="53">
        <f>'[1]Total'!O145</f>
        <v>0</v>
      </c>
      <c r="P144" s="54"/>
      <c r="Q144" s="57">
        <f t="shared" si="7"/>
        <v>338739.9547068085</v>
      </c>
      <c r="R144" s="75"/>
      <c r="S144" s="81"/>
      <c r="T144" s="26"/>
    </row>
    <row r="145" spans="1:20" ht="22.5">
      <c r="A145" s="51" t="s">
        <v>169</v>
      </c>
      <c r="B145" s="52"/>
      <c r="C145" s="56"/>
      <c r="D145" s="55"/>
      <c r="E145" s="56"/>
      <c r="F145" s="55"/>
      <c r="G145" s="56"/>
      <c r="H145" s="55"/>
      <c r="I145" s="56"/>
      <c r="J145" s="55"/>
      <c r="K145" s="60"/>
      <c r="L145" s="61"/>
      <c r="M145" s="53">
        <f>'[1]Total'!K146</f>
        <v>13104.571571418493</v>
      </c>
      <c r="N145" s="54"/>
      <c r="O145" s="53">
        <f>'[1]Total'!O146</f>
        <v>0</v>
      </c>
      <c r="P145" s="54"/>
      <c r="Q145" s="57">
        <f t="shared" si="7"/>
        <v>13104.571571418493</v>
      </c>
      <c r="R145" s="75"/>
      <c r="S145" s="81"/>
      <c r="T145" s="26"/>
    </row>
    <row r="146" spans="1:45" s="91" customFormat="1" ht="12.75">
      <c r="A146" s="51" t="s">
        <v>170</v>
      </c>
      <c r="B146" s="52" t="s">
        <v>206</v>
      </c>
      <c r="C146" s="56"/>
      <c r="D146" s="55"/>
      <c r="E146" s="56"/>
      <c r="F146" s="55"/>
      <c r="G146" s="56"/>
      <c r="H146" s="55"/>
      <c r="I146" s="56"/>
      <c r="J146" s="55"/>
      <c r="K146" s="60"/>
      <c r="L146" s="61"/>
      <c r="M146" s="58">
        <f>SUM(M141:M145)</f>
        <v>5789317.633204499</v>
      </c>
      <c r="N146" s="54"/>
      <c r="O146" s="58">
        <f>SUM(O141:O145)</f>
        <v>435665</v>
      </c>
      <c r="P146" s="54"/>
      <c r="Q146" s="57">
        <f t="shared" si="7"/>
        <v>5353652.633204499</v>
      </c>
      <c r="R146" s="75"/>
      <c r="S146" s="83"/>
      <c r="T146" s="90"/>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row>
    <row r="147" spans="1:45" s="91" customFormat="1" ht="12.75">
      <c r="A147" s="51"/>
      <c r="B147" s="52"/>
      <c r="C147" s="56"/>
      <c r="D147" s="55"/>
      <c r="E147" s="56"/>
      <c r="F147" s="55"/>
      <c r="G147" s="56"/>
      <c r="H147" s="55"/>
      <c r="I147" s="56"/>
      <c r="J147" s="55"/>
      <c r="K147" s="60"/>
      <c r="L147" s="55"/>
      <c r="M147" s="64"/>
      <c r="N147" s="55"/>
      <c r="O147" s="60"/>
      <c r="P147" s="55"/>
      <c r="Q147" s="69"/>
      <c r="R147" s="70"/>
      <c r="S147" s="83"/>
      <c r="T147" s="90"/>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row>
    <row r="148" spans="1:45" s="91" customFormat="1" ht="12.75">
      <c r="A148" s="51" t="s">
        <v>171</v>
      </c>
      <c r="B148" s="52"/>
      <c r="C148" s="56"/>
      <c r="D148" s="55"/>
      <c r="E148" s="56"/>
      <c r="F148" s="55"/>
      <c r="G148" s="56"/>
      <c r="H148" s="55"/>
      <c r="I148" s="56"/>
      <c r="J148" s="55"/>
      <c r="K148" s="60"/>
      <c r="L148" s="55">
        <v>0</v>
      </c>
      <c r="M148" s="53">
        <f>'[1]Total'!K149</f>
        <v>2842671.721526948</v>
      </c>
      <c r="N148" s="54"/>
      <c r="O148" s="53">
        <f>'[1]Total'!O149</f>
        <v>1027845</v>
      </c>
      <c r="P148" s="54"/>
      <c r="Q148" s="57">
        <f>IF(ISERROR(M148-O148),0,(M148-O148))</f>
        <v>1814826.7215269478</v>
      </c>
      <c r="R148" s="70"/>
      <c r="S148" s="83"/>
      <c r="T148" s="90"/>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row>
    <row r="149" spans="1:45" s="29" customFormat="1" ht="12" customHeight="1">
      <c r="A149" s="76"/>
      <c r="B149" s="52"/>
      <c r="C149" s="56"/>
      <c r="D149" s="55"/>
      <c r="E149" s="56"/>
      <c r="F149" s="55"/>
      <c r="G149" s="56"/>
      <c r="H149" s="55"/>
      <c r="I149" s="56"/>
      <c r="J149" s="55"/>
      <c r="K149" s="56"/>
      <c r="L149" s="55"/>
      <c r="M149" s="69"/>
      <c r="N149" s="55"/>
      <c r="O149" s="55"/>
      <c r="P149" s="55"/>
      <c r="Q149" s="69"/>
      <c r="R149" s="70"/>
      <c r="S149" s="84"/>
      <c r="T149" s="26"/>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20" ht="22.5">
      <c r="A150" s="51" t="s">
        <v>172</v>
      </c>
      <c r="B150" s="52"/>
      <c r="C150" s="56"/>
      <c r="D150" s="55"/>
      <c r="E150" s="56"/>
      <c r="F150" s="55"/>
      <c r="G150" s="56"/>
      <c r="H150" s="55"/>
      <c r="I150" s="56"/>
      <c r="J150" s="55"/>
      <c r="K150" s="60"/>
      <c r="L150" s="61"/>
      <c r="M150" s="53">
        <f>'[1]Total'!K151</f>
        <v>0</v>
      </c>
      <c r="N150" s="54"/>
      <c r="O150" s="53">
        <f>'[1]Total'!O151</f>
        <v>0</v>
      </c>
      <c r="P150" s="54"/>
      <c r="Q150" s="57">
        <f>IF(ISERROR(M150-O150),0,(M150-O150))</f>
        <v>0</v>
      </c>
      <c r="R150" s="75"/>
      <c r="S150" s="81"/>
      <c r="T150" s="26"/>
    </row>
    <row r="151" spans="1:45" s="29" customFormat="1" ht="12.75">
      <c r="A151" s="76"/>
      <c r="B151" s="52"/>
      <c r="C151" s="56"/>
      <c r="D151" s="55"/>
      <c r="E151" s="56"/>
      <c r="F151" s="55"/>
      <c r="G151" s="56"/>
      <c r="H151" s="55"/>
      <c r="I151" s="56"/>
      <c r="J151" s="55"/>
      <c r="K151" s="56"/>
      <c r="L151" s="55"/>
      <c r="M151" s="73"/>
      <c r="N151" s="55"/>
      <c r="O151" s="55"/>
      <c r="P151" s="55"/>
      <c r="Q151" s="73"/>
      <c r="R151" s="70"/>
      <c r="S151" s="84"/>
      <c r="T151" s="26"/>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20" ht="24.75" customHeight="1">
      <c r="A152" s="92" t="s">
        <v>256</v>
      </c>
      <c r="B152" s="52" t="s">
        <v>206</v>
      </c>
      <c r="C152" s="55"/>
      <c r="D152" s="55"/>
      <c r="E152" s="55"/>
      <c r="F152" s="55"/>
      <c r="G152" s="56"/>
      <c r="H152" s="55"/>
      <c r="I152" s="56"/>
      <c r="J152" s="55"/>
      <c r="K152" s="60"/>
      <c r="L152" s="61"/>
      <c r="M152" s="58">
        <f>SUM(M55,M84)</f>
        <v>256253810.34498242</v>
      </c>
      <c r="N152" s="54"/>
      <c r="O152" s="58">
        <f>SUM(O55,O84)</f>
        <v>8109675.713757023</v>
      </c>
      <c r="P152" s="54"/>
      <c r="Q152" s="57">
        <f>IF(ISERROR(M152-O152),0,(M152-O152))</f>
        <v>248144134.6312254</v>
      </c>
      <c r="R152" s="75"/>
      <c r="S152" s="81"/>
      <c r="T152" s="26"/>
    </row>
    <row r="153" spans="1:200" s="86" customFormat="1" ht="12.75">
      <c r="A153" s="70"/>
      <c r="B153" s="52"/>
      <c r="C153" s="55"/>
      <c r="D153" s="55"/>
      <c r="E153" s="55"/>
      <c r="F153" s="55"/>
      <c r="G153" s="55"/>
      <c r="H153" s="55"/>
      <c r="I153" s="55"/>
      <c r="J153" s="55"/>
      <c r="K153" s="60"/>
      <c r="L153" s="55"/>
      <c r="M153" s="69"/>
      <c r="N153" s="55"/>
      <c r="O153" s="64"/>
      <c r="P153" s="55"/>
      <c r="Q153" s="69"/>
      <c r="R153" s="70"/>
      <c r="S153" s="81"/>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72"/>
      <c r="CJ153" s="72"/>
      <c r="CK153" s="72"/>
      <c r="CL153" s="72"/>
      <c r="CM153" s="72"/>
      <c r="CN153" s="72"/>
      <c r="CO153" s="72"/>
      <c r="CP153" s="72"/>
      <c r="CQ153" s="72"/>
      <c r="CR153" s="72"/>
      <c r="CS153" s="72"/>
      <c r="CT153" s="72"/>
      <c r="CU153" s="72"/>
      <c r="CV153" s="72"/>
      <c r="CW153" s="72"/>
      <c r="CX153" s="72"/>
      <c r="CY153" s="72"/>
      <c r="CZ153" s="72"/>
      <c r="DA153" s="72"/>
      <c r="DB153" s="72"/>
      <c r="DC153" s="72"/>
      <c r="DD153" s="72"/>
      <c r="DE153" s="72"/>
      <c r="DF153" s="72"/>
      <c r="DG153" s="72"/>
      <c r="DH153" s="72"/>
      <c r="DI153" s="72"/>
      <c r="DJ153" s="72"/>
      <c r="DK153" s="72"/>
      <c r="DL153" s="72"/>
      <c r="DM153" s="72"/>
      <c r="DN153" s="72"/>
      <c r="DO153" s="72"/>
      <c r="DP153" s="72"/>
      <c r="DQ153" s="72"/>
      <c r="DR153" s="72"/>
      <c r="DS153" s="72"/>
      <c r="DT153" s="72"/>
      <c r="DU153" s="72"/>
      <c r="DV153" s="72"/>
      <c r="DW153" s="72"/>
      <c r="DX153" s="72"/>
      <c r="DY153" s="72"/>
      <c r="DZ153" s="72"/>
      <c r="EA153" s="72"/>
      <c r="EB153" s="72"/>
      <c r="EC153" s="72"/>
      <c r="ED153" s="72"/>
      <c r="EE153" s="72"/>
      <c r="EF153" s="72"/>
      <c r="EG153" s="72"/>
      <c r="EH153" s="72"/>
      <c r="EI153" s="72"/>
      <c r="EJ153" s="72"/>
      <c r="EK153" s="72"/>
      <c r="EL153" s="72"/>
      <c r="EM153" s="72"/>
      <c r="EN153" s="72"/>
      <c r="EO153" s="72"/>
      <c r="EP153" s="72"/>
      <c r="EQ153" s="72"/>
      <c r="ER153" s="72"/>
      <c r="ES153" s="72"/>
      <c r="ET153" s="72"/>
      <c r="EU153" s="72"/>
      <c r="EV153" s="72"/>
      <c r="EW153" s="72"/>
      <c r="EX153" s="72"/>
      <c r="EY153" s="72"/>
      <c r="EZ153" s="72"/>
      <c r="FA153" s="72"/>
      <c r="FB153" s="72"/>
      <c r="FC153" s="72"/>
      <c r="FD153" s="72"/>
      <c r="FE153" s="72"/>
      <c r="FF153" s="72"/>
      <c r="FG153" s="72"/>
      <c r="FH153" s="72"/>
      <c r="FI153" s="72"/>
      <c r="FJ153" s="72"/>
      <c r="FK153" s="72"/>
      <c r="FL153" s="72"/>
      <c r="FM153" s="72"/>
      <c r="FN153" s="72"/>
      <c r="FO153" s="72"/>
      <c r="FP153" s="72"/>
      <c r="FQ153" s="72"/>
      <c r="FR153" s="72"/>
      <c r="FS153" s="72"/>
      <c r="FT153" s="72"/>
      <c r="FU153" s="72"/>
      <c r="FV153" s="72"/>
      <c r="FW153" s="72"/>
      <c r="FX153" s="72"/>
      <c r="FY153" s="72"/>
      <c r="FZ153" s="72"/>
      <c r="GA153" s="72"/>
      <c r="GB153" s="72"/>
      <c r="GC153" s="72"/>
      <c r="GD153" s="72"/>
      <c r="GE153" s="72"/>
      <c r="GF153" s="72"/>
      <c r="GG153" s="72"/>
      <c r="GH153" s="72"/>
      <c r="GI153" s="72"/>
      <c r="GJ153" s="72"/>
      <c r="GK153" s="72"/>
      <c r="GL153" s="72"/>
      <c r="GM153" s="72"/>
      <c r="GN153" s="72"/>
      <c r="GO153" s="72"/>
      <c r="GP153" s="72"/>
      <c r="GQ153" s="72"/>
      <c r="GR153" s="72"/>
    </row>
    <row r="154" spans="1:20" ht="33.75">
      <c r="A154" s="51" t="s">
        <v>254</v>
      </c>
      <c r="B154" s="52" t="s">
        <v>206</v>
      </c>
      <c r="C154" s="56"/>
      <c r="D154" s="55"/>
      <c r="E154" s="56"/>
      <c r="F154" s="55"/>
      <c r="G154" s="56"/>
      <c r="H154" s="55"/>
      <c r="I154" s="56"/>
      <c r="J154" s="55"/>
      <c r="K154" s="60"/>
      <c r="L154" s="61"/>
      <c r="M154" s="58">
        <f>SUM(M92,M99,M111,M118,M128,M135,M137,M146,M148)</f>
        <v>66743958.94239362</v>
      </c>
      <c r="N154" s="54"/>
      <c r="O154" s="58">
        <f>SUM(O92,O99,O111,O118,O128,O135,O137,O146,O148)</f>
        <v>3878793</v>
      </c>
      <c r="P154" s="54"/>
      <c r="Q154" s="57">
        <f>IF(ISERROR(M154-O154),0,(M154-O154))</f>
        <v>62865165.94239362</v>
      </c>
      <c r="R154" s="75"/>
      <c r="S154" s="81"/>
      <c r="T154" s="26"/>
    </row>
    <row r="155" spans="1:200" s="86" customFormat="1" ht="12.75" customHeight="1">
      <c r="A155" s="67"/>
      <c r="B155" s="52"/>
      <c r="C155" s="55"/>
      <c r="D155" s="55"/>
      <c r="E155" s="55"/>
      <c r="F155" s="55"/>
      <c r="G155" s="55"/>
      <c r="H155" s="55"/>
      <c r="I155" s="55"/>
      <c r="J155" s="55"/>
      <c r="K155" s="60"/>
      <c r="L155" s="55"/>
      <c r="M155" s="69"/>
      <c r="N155" s="55"/>
      <c r="O155" s="64"/>
      <c r="P155" s="55"/>
      <c r="Q155" s="69"/>
      <c r="R155" s="70"/>
      <c r="S155" s="81"/>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2"/>
      <c r="CQ155" s="72"/>
      <c r="CR155" s="72"/>
      <c r="CS155" s="72"/>
      <c r="CT155" s="72"/>
      <c r="CU155" s="72"/>
      <c r="CV155" s="72"/>
      <c r="CW155" s="72"/>
      <c r="CX155" s="72"/>
      <c r="CY155" s="72"/>
      <c r="CZ155" s="72"/>
      <c r="DA155" s="72"/>
      <c r="DB155" s="72"/>
      <c r="DC155" s="72"/>
      <c r="DD155" s="72"/>
      <c r="DE155" s="72"/>
      <c r="DF155" s="72"/>
      <c r="DG155" s="72"/>
      <c r="DH155" s="72"/>
      <c r="DI155" s="72"/>
      <c r="DJ155" s="72"/>
      <c r="DK155" s="72"/>
      <c r="DL155" s="72"/>
      <c r="DM155" s="72"/>
      <c r="DN155" s="72"/>
      <c r="DO155" s="72"/>
      <c r="DP155" s="72"/>
      <c r="DQ155" s="72"/>
      <c r="DR155" s="72"/>
      <c r="DS155" s="72"/>
      <c r="DT155" s="72"/>
      <c r="DU155" s="72"/>
      <c r="DV155" s="72"/>
      <c r="DW155" s="72"/>
      <c r="DX155" s="72"/>
      <c r="DY155" s="72"/>
      <c r="DZ155" s="72"/>
      <c r="EA155" s="72"/>
      <c r="EB155" s="72"/>
      <c r="EC155" s="72"/>
      <c r="ED155" s="72"/>
      <c r="EE155" s="72"/>
      <c r="EF155" s="72"/>
      <c r="EG155" s="72"/>
      <c r="EH155" s="72"/>
      <c r="EI155" s="72"/>
      <c r="EJ155" s="72"/>
      <c r="EK155" s="72"/>
      <c r="EL155" s="72"/>
      <c r="EM155" s="72"/>
      <c r="EN155" s="72"/>
      <c r="EO155" s="72"/>
      <c r="EP155" s="72"/>
      <c r="EQ155" s="72"/>
      <c r="ER155" s="72"/>
      <c r="ES155" s="72"/>
      <c r="ET155" s="72"/>
      <c r="EU155" s="72"/>
      <c r="EV155" s="72"/>
      <c r="EW155" s="72"/>
      <c r="EX155" s="72"/>
      <c r="EY155" s="72"/>
      <c r="EZ155" s="72"/>
      <c r="FA155" s="72"/>
      <c r="FB155" s="72"/>
      <c r="FC155" s="72"/>
      <c r="FD155" s="72"/>
      <c r="FE155" s="72"/>
      <c r="FF155" s="72"/>
      <c r="FG155" s="72"/>
      <c r="FH155" s="72"/>
      <c r="FI155" s="72"/>
      <c r="FJ155" s="72"/>
      <c r="FK155" s="72"/>
      <c r="FL155" s="72"/>
      <c r="FM155" s="72"/>
      <c r="FN155" s="72"/>
      <c r="FO155" s="72"/>
      <c r="FP155" s="72"/>
      <c r="FQ155" s="72"/>
      <c r="FR155" s="72"/>
      <c r="FS155" s="72"/>
      <c r="FT155" s="72"/>
      <c r="FU155" s="72"/>
      <c r="FV155" s="72"/>
      <c r="FW155" s="72"/>
      <c r="FX155" s="72"/>
      <c r="FY155" s="72"/>
      <c r="FZ155" s="72"/>
      <c r="GA155" s="72"/>
      <c r="GB155" s="72"/>
      <c r="GC155" s="72"/>
      <c r="GD155" s="72"/>
      <c r="GE155" s="72"/>
      <c r="GF155" s="72"/>
      <c r="GG155" s="72"/>
      <c r="GH155" s="72"/>
      <c r="GI155" s="72"/>
      <c r="GJ155" s="72"/>
      <c r="GK155" s="72"/>
      <c r="GL155" s="72"/>
      <c r="GM155" s="72"/>
      <c r="GN155" s="72"/>
      <c r="GO155" s="72"/>
      <c r="GP155" s="72"/>
      <c r="GQ155" s="72"/>
      <c r="GR155" s="72"/>
    </row>
    <row r="156" spans="1:20" ht="43.5" customHeight="1">
      <c r="A156" s="93" t="s">
        <v>257</v>
      </c>
      <c r="B156" s="94" t="s">
        <v>206</v>
      </c>
      <c r="C156" s="95"/>
      <c r="D156" s="95"/>
      <c r="E156" s="95"/>
      <c r="F156" s="55"/>
      <c r="G156" s="56"/>
      <c r="H156" s="55"/>
      <c r="I156" s="56"/>
      <c r="J156" s="55"/>
      <c r="K156" s="60"/>
      <c r="L156" s="61"/>
      <c r="M156" s="53">
        <f>SUM(M152,M154)</f>
        <v>322997769.28737605</v>
      </c>
      <c r="N156" s="54"/>
      <c r="O156" s="58">
        <f>SUM(O152,O154)</f>
        <v>11988468.713757023</v>
      </c>
      <c r="P156" s="54"/>
      <c r="Q156" s="57">
        <f>IF(ISERROR(M156-O156),0,(M156-O156))</f>
        <v>311009300.573619</v>
      </c>
      <c r="R156" s="75"/>
      <c r="S156" s="81"/>
      <c r="T156" s="26"/>
    </row>
    <row r="157" spans="1:200" s="86" customFormat="1" ht="12.75">
      <c r="A157" s="70"/>
      <c r="B157" s="52"/>
      <c r="C157" s="55"/>
      <c r="D157" s="55"/>
      <c r="E157" s="55"/>
      <c r="F157" s="55"/>
      <c r="G157" s="55"/>
      <c r="H157" s="55"/>
      <c r="I157" s="55"/>
      <c r="J157" s="55"/>
      <c r="K157" s="60"/>
      <c r="L157" s="55"/>
      <c r="M157" s="69"/>
      <c r="N157" s="55"/>
      <c r="O157" s="64"/>
      <c r="P157" s="55"/>
      <c r="Q157" s="69"/>
      <c r="R157" s="70"/>
      <c r="S157" s="81"/>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c r="CX157" s="72"/>
      <c r="CY157" s="72"/>
      <c r="CZ157" s="72"/>
      <c r="DA157" s="72"/>
      <c r="DB157" s="72"/>
      <c r="DC157" s="72"/>
      <c r="DD157" s="72"/>
      <c r="DE157" s="72"/>
      <c r="DF157" s="72"/>
      <c r="DG157" s="72"/>
      <c r="DH157" s="72"/>
      <c r="DI157" s="72"/>
      <c r="DJ157" s="72"/>
      <c r="DK157" s="72"/>
      <c r="DL157" s="72"/>
      <c r="DM157" s="72"/>
      <c r="DN157" s="72"/>
      <c r="DO157" s="72"/>
      <c r="DP157" s="72"/>
      <c r="DQ157" s="72"/>
      <c r="DR157" s="72"/>
      <c r="DS157" s="72"/>
      <c r="DT157" s="72"/>
      <c r="DU157" s="72"/>
      <c r="DV157" s="72"/>
      <c r="DW157" s="72"/>
      <c r="DX157" s="72"/>
      <c r="DY157" s="72"/>
      <c r="DZ157" s="72"/>
      <c r="EA157" s="72"/>
      <c r="EB157" s="72"/>
      <c r="EC157" s="72"/>
      <c r="ED157" s="72"/>
      <c r="EE157" s="72"/>
      <c r="EF157" s="72"/>
      <c r="EG157" s="72"/>
      <c r="EH157" s="72"/>
      <c r="EI157" s="72"/>
      <c r="EJ157" s="72"/>
      <c r="EK157" s="72"/>
      <c r="EL157" s="72"/>
      <c r="EM157" s="72"/>
      <c r="EN157" s="72"/>
      <c r="EO157" s="72"/>
      <c r="EP157" s="72"/>
      <c r="EQ157" s="72"/>
      <c r="ER157" s="72"/>
      <c r="ES157" s="72"/>
      <c r="ET157" s="72"/>
      <c r="EU157" s="72"/>
      <c r="EV157" s="72"/>
      <c r="EW157" s="72"/>
      <c r="EX157" s="72"/>
      <c r="EY157" s="72"/>
      <c r="EZ157" s="72"/>
      <c r="FA157" s="72"/>
      <c r="FB157" s="72"/>
      <c r="FC157" s="72"/>
      <c r="FD157" s="72"/>
      <c r="FE157" s="72"/>
      <c r="FF157" s="72"/>
      <c r="FG157" s="72"/>
      <c r="FH157" s="72"/>
      <c r="FI157" s="72"/>
      <c r="FJ157" s="72"/>
      <c r="FK157" s="72"/>
      <c r="FL157" s="72"/>
      <c r="FM157" s="72"/>
      <c r="FN157" s="72"/>
      <c r="FO157" s="72"/>
      <c r="FP157" s="72"/>
      <c r="FQ157" s="72"/>
      <c r="FR157" s="72"/>
      <c r="FS157" s="72"/>
      <c r="FT157" s="72"/>
      <c r="FU157" s="72"/>
      <c r="FV157" s="72"/>
      <c r="FW157" s="72"/>
      <c r="FX157" s="72"/>
      <c r="FY157" s="72"/>
      <c r="FZ157" s="72"/>
      <c r="GA157" s="72"/>
      <c r="GB157" s="72"/>
      <c r="GC157" s="72"/>
      <c r="GD157" s="72"/>
      <c r="GE157" s="72"/>
      <c r="GF157" s="72"/>
      <c r="GG157" s="72"/>
      <c r="GH157" s="72"/>
      <c r="GI157" s="72"/>
      <c r="GJ157" s="72"/>
      <c r="GK157" s="72"/>
      <c r="GL157" s="72"/>
      <c r="GM157" s="72"/>
      <c r="GN157" s="72"/>
      <c r="GO157" s="72"/>
      <c r="GP157" s="72"/>
      <c r="GQ157" s="72"/>
      <c r="GR157" s="72"/>
    </row>
    <row r="158" spans="1:20" ht="12.75">
      <c r="A158" s="51" t="s">
        <v>250</v>
      </c>
      <c r="B158" s="52"/>
      <c r="C158" s="53">
        <f>'[1]Total'!C159</f>
        <v>0</v>
      </c>
      <c r="D158" s="55"/>
      <c r="E158" s="53">
        <f>'[1]Total'!E159</f>
        <v>0</v>
      </c>
      <c r="F158" s="55"/>
      <c r="G158" s="53">
        <f>'[1]Total'!G159</f>
        <v>0</v>
      </c>
      <c r="H158" s="55"/>
      <c r="I158" s="53">
        <f>'[1]Total'!I159</f>
        <v>0</v>
      </c>
      <c r="J158" s="55"/>
      <c r="K158" s="60"/>
      <c r="L158" s="55"/>
      <c r="M158" s="58">
        <f>SUM(C158:I158)</f>
        <v>0</v>
      </c>
      <c r="N158" s="55"/>
      <c r="O158" s="53">
        <f>'[1]Total'!O159</f>
        <v>0</v>
      </c>
      <c r="P158" s="55"/>
      <c r="Q158" s="57">
        <f>IF(ISERROR(M158-O158),0,(M158-O158))</f>
        <v>0</v>
      </c>
      <c r="R158" s="70"/>
      <c r="S158" s="81"/>
      <c r="T158" s="26"/>
    </row>
    <row r="159" spans="1:45" s="29" customFormat="1" ht="12.75">
      <c r="A159" s="76"/>
      <c r="B159" s="52"/>
      <c r="C159" s="56"/>
      <c r="D159" s="55"/>
      <c r="E159" s="56"/>
      <c r="F159" s="55"/>
      <c r="G159" s="56"/>
      <c r="H159" s="55"/>
      <c r="I159" s="56"/>
      <c r="J159" s="55"/>
      <c r="K159" s="55"/>
      <c r="L159" s="55"/>
      <c r="M159" s="73"/>
      <c r="N159" s="55"/>
      <c r="O159" s="55"/>
      <c r="P159" s="55"/>
      <c r="Q159" s="73"/>
      <c r="R159" s="70"/>
      <c r="S159" s="84"/>
      <c r="T159" s="26"/>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20" ht="12.75">
      <c r="A160" s="49" t="s">
        <v>208</v>
      </c>
      <c r="B160" s="52" t="s">
        <v>206</v>
      </c>
      <c r="C160" s="56"/>
      <c r="D160" s="55"/>
      <c r="E160" s="56"/>
      <c r="F160" s="55"/>
      <c r="G160" s="56"/>
      <c r="H160" s="55"/>
      <c r="I160" s="56"/>
      <c r="J160" s="55"/>
      <c r="K160" s="60"/>
      <c r="L160" s="55"/>
      <c r="M160" s="55"/>
      <c r="N160" s="55"/>
      <c r="O160" s="85"/>
      <c r="P160" s="55"/>
      <c r="Q160" s="55"/>
      <c r="R160" s="70"/>
      <c r="S160" s="81"/>
      <c r="T160" s="26"/>
    </row>
    <row r="161" spans="1:20" ht="12.75">
      <c r="A161" s="49"/>
      <c r="B161" s="52"/>
      <c r="C161" s="56"/>
      <c r="D161" s="55"/>
      <c r="E161" s="56"/>
      <c r="F161" s="55"/>
      <c r="G161" s="56"/>
      <c r="H161" s="55"/>
      <c r="I161" s="56"/>
      <c r="J161" s="55"/>
      <c r="K161" s="60"/>
      <c r="L161" s="55"/>
      <c r="M161" s="55"/>
      <c r="N161" s="55"/>
      <c r="O161" s="85"/>
      <c r="P161" s="55"/>
      <c r="Q161" s="55"/>
      <c r="R161" s="70"/>
      <c r="S161" s="81"/>
      <c r="T161" s="26"/>
    </row>
    <row r="162" spans="1:20" ht="12.75">
      <c r="A162" s="49" t="s">
        <v>209</v>
      </c>
      <c r="B162" s="52" t="s">
        <v>206</v>
      </c>
      <c r="C162" s="56"/>
      <c r="D162" s="55"/>
      <c r="E162" s="56"/>
      <c r="F162" s="55"/>
      <c r="G162" s="60"/>
      <c r="H162" s="55"/>
      <c r="I162" s="55"/>
      <c r="J162" s="55"/>
      <c r="K162" s="55"/>
      <c r="L162" s="55"/>
      <c r="M162" s="96"/>
      <c r="N162" s="55"/>
      <c r="O162" s="96"/>
      <c r="P162" s="55"/>
      <c r="Q162" s="80"/>
      <c r="R162" s="70"/>
      <c r="S162" s="81"/>
      <c r="T162" s="26"/>
    </row>
    <row r="163" spans="1:20" ht="42.75" customHeight="1">
      <c r="A163" s="51" t="s">
        <v>251</v>
      </c>
      <c r="B163" s="52"/>
      <c r="C163" s="56"/>
      <c r="D163" s="55"/>
      <c r="E163" s="56"/>
      <c r="F163" s="55"/>
      <c r="G163" s="56"/>
      <c r="H163" s="55"/>
      <c r="I163" s="56"/>
      <c r="J163" s="55"/>
      <c r="K163" s="60"/>
      <c r="L163" s="61"/>
      <c r="M163" s="53"/>
      <c r="N163" s="54"/>
      <c r="O163" s="53"/>
      <c r="P163" s="54"/>
      <c r="Q163" s="57">
        <f>IF(ISERROR(M163-O163),0,(M163-O163))</f>
        <v>0</v>
      </c>
      <c r="R163" s="75"/>
      <c r="S163" s="81"/>
      <c r="T163" s="26"/>
    </row>
    <row r="164" spans="1:20" ht="22.5">
      <c r="A164" s="51" t="s">
        <v>260</v>
      </c>
      <c r="B164" s="52"/>
      <c r="C164" s="56"/>
      <c r="D164" s="55"/>
      <c r="E164" s="56"/>
      <c r="F164" s="55"/>
      <c r="G164" s="56"/>
      <c r="H164" s="55"/>
      <c r="I164" s="56"/>
      <c r="J164" s="55"/>
      <c r="K164" s="60"/>
      <c r="L164" s="61"/>
      <c r="M164" s="53"/>
      <c r="N164" s="54"/>
      <c r="O164" s="53"/>
      <c r="P164" s="54"/>
      <c r="Q164" s="57">
        <f>IF(ISERROR(M164-O164),0,(M164-O164))</f>
        <v>0</v>
      </c>
      <c r="R164" s="75"/>
      <c r="S164" s="81"/>
      <c r="T164" s="26"/>
    </row>
    <row r="165" spans="1:20" ht="12.75">
      <c r="A165" s="76"/>
      <c r="B165" s="52"/>
      <c r="C165" s="56"/>
      <c r="D165" s="55"/>
      <c r="E165" s="56"/>
      <c r="F165" s="55"/>
      <c r="G165" s="56"/>
      <c r="H165" s="55"/>
      <c r="I165" s="56"/>
      <c r="J165" s="55"/>
      <c r="K165" s="55"/>
      <c r="L165" s="55"/>
      <c r="M165" s="73"/>
      <c r="N165" s="55"/>
      <c r="O165" s="55"/>
      <c r="P165" s="55"/>
      <c r="Q165" s="73"/>
      <c r="R165" s="70"/>
      <c r="S165" s="84"/>
      <c r="T165" s="26"/>
    </row>
    <row r="166" spans="1:20" ht="12.75">
      <c r="A166" s="49" t="s">
        <v>210</v>
      </c>
      <c r="B166" s="78" t="s">
        <v>206</v>
      </c>
      <c r="C166" s="79"/>
      <c r="D166" s="79"/>
      <c r="E166" s="79"/>
      <c r="F166" s="79"/>
      <c r="G166" s="79"/>
      <c r="H166" s="79"/>
      <c r="I166" s="79"/>
      <c r="J166" s="79"/>
      <c r="K166" s="79"/>
      <c r="L166" s="79"/>
      <c r="M166" s="55"/>
      <c r="N166" s="79"/>
      <c r="O166" s="79"/>
      <c r="P166" s="79"/>
      <c r="Q166" s="55"/>
      <c r="R166" s="46"/>
      <c r="S166" s="46"/>
      <c r="T166" s="26"/>
    </row>
    <row r="167" spans="1:20" ht="12.75">
      <c r="A167" s="49"/>
      <c r="B167" s="78"/>
      <c r="C167" s="79"/>
      <c r="D167" s="79"/>
      <c r="E167" s="79"/>
      <c r="F167" s="79"/>
      <c r="G167" s="79"/>
      <c r="H167" s="79"/>
      <c r="I167" s="79"/>
      <c r="J167" s="79"/>
      <c r="K167" s="79"/>
      <c r="L167" s="79"/>
      <c r="M167" s="80"/>
      <c r="N167" s="79"/>
      <c r="O167" s="79"/>
      <c r="P167" s="79"/>
      <c r="Q167" s="80"/>
      <c r="R167" s="46"/>
      <c r="S167" s="46"/>
      <c r="T167" s="26"/>
    </row>
    <row r="168" spans="1:20" ht="12.75">
      <c r="A168" s="51" t="s">
        <v>252</v>
      </c>
      <c r="B168" s="52"/>
      <c r="C168" s="56"/>
      <c r="D168" s="55"/>
      <c r="E168" s="56"/>
      <c r="F168" s="55"/>
      <c r="G168" s="56"/>
      <c r="H168" s="55"/>
      <c r="I168" s="56"/>
      <c r="J168" s="55"/>
      <c r="K168" s="60"/>
      <c r="L168" s="61"/>
      <c r="M168" s="53"/>
      <c r="N168" s="54"/>
      <c r="O168" s="53"/>
      <c r="P168" s="54"/>
      <c r="Q168" s="57">
        <f>IF(ISERROR(M168-O168),0,(M168-O168))</f>
        <v>0</v>
      </c>
      <c r="R168" s="75"/>
      <c r="S168" s="81"/>
      <c r="T168" s="26"/>
    </row>
    <row r="169" spans="1:20" ht="12.75">
      <c r="A169" s="35"/>
      <c r="B169" s="36"/>
      <c r="C169" s="26"/>
      <c r="D169" s="25"/>
      <c r="E169" s="26"/>
      <c r="F169" s="25"/>
      <c r="G169" s="26"/>
      <c r="H169" s="25"/>
      <c r="I169" s="26"/>
      <c r="J169" s="25"/>
      <c r="K169" s="26"/>
      <c r="L169" s="25"/>
      <c r="M169" s="26"/>
      <c r="N169" s="25"/>
      <c r="O169" s="26"/>
      <c r="P169" s="25"/>
      <c r="Q169" s="26"/>
      <c r="R169" s="25"/>
      <c r="S169" s="26"/>
      <c r="T169" s="26"/>
    </row>
    <row r="170" spans="1:20" ht="12.75">
      <c r="A170" s="35"/>
      <c r="B170" s="36"/>
      <c r="C170" s="25"/>
      <c r="D170" s="25"/>
      <c r="E170" s="25"/>
      <c r="F170" s="25"/>
      <c r="G170" s="25"/>
      <c r="H170" s="25"/>
      <c r="I170" s="25"/>
      <c r="J170" s="25"/>
      <c r="K170" s="26"/>
      <c r="L170" s="25"/>
      <c r="M170" s="25"/>
      <c r="N170" s="25"/>
      <c r="O170" s="25"/>
      <c r="P170" s="25"/>
      <c r="Q170" s="25"/>
      <c r="R170" s="25"/>
      <c r="S170" s="26"/>
      <c r="T170" s="26"/>
    </row>
    <row r="171" spans="1:20" ht="12.75">
      <c r="A171" s="35"/>
      <c r="B171" s="36"/>
      <c r="C171" s="26"/>
      <c r="D171" s="25"/>
      <c r="E171" s="26"/>
      <c r="F171" s="25"/>
      <c r="G171" s="26"/>
      <c r="H171" s="25"/>
      <c r="I171" s="26"/>
      <c r="J171" s="25"/>
      <c r="K171" s="26"/>
      <c r="L171" s="25"/>
      <c r="M171" s="26"/>
      <c r="N171" s="25"/>
      <c r="O171" s="26"/>
      <c r="P171" s="25"/>
      <c r="Q171" s="26"/>
      <c r="R171" s="25"/>
      <c r="S171" s="26"/>
      <c r="T171" s="26"/>
    </row>
    <row r="172" spans="1:20" ht="12.75">
      <c r="A172" s="35"/>
      <c r="B172" s="36"/>
      <c r="C172" s="26"/>
      <c r="D172" s="25"/>
      <c r="E172" s="26"/>
      <c r="F172" s="25"/>
      <c r="G172" s="26"/>
      <c r="H172" s="25"/>
      <c r="I172" s="26"/>
      <c r="J172" s="25"/>
      <c r="K172" s="26"/>
      <c r="L172" s="25"/>
      <c r="M172" s="26"/>
      <c r="N172" s="25"/>
      <c r="O172" s="26"/>
      <c r="P172" s="25"/>
      <c r="Q172" s="26"/>
      <c r="R172" s="25"/>
      <c r="S172" s="26"/>
      <c r="T172" s="26"/>
    </row>
    <row r="173" spans="1:20" ht="12.75">
      <c r="A173" s="35"/>
      <c r="B173" s="36"/>
      <c r="C173" s="26"/>
      <c r="D173" s="25"/>
      <c r="E173" s="26"/>
      <c r="F173" s="25"/>
      <c r="G173" s="26"/>
      <c r="H173" s="25"/>
      <c r="I173" s="26"/>
      <c r="J173" s="25"/>
      <c r="K173" s="26"/>
      <c r="L173" s="25"/>
      <c r="M173" s="26"/>
      <c r="N173" s="25"/>
      <c r="O173" s="26"/>
      <c r="P173" s="25"/>
      <c r="Q173" s="26"/>
      <c r="R173" s="25"/>
      <c r="S173" s="26"/>
      <c r="T173" s="26"/>
    </row>
    <row r="174" spans="1:20" ht="12.75">
      <c r="A174" s="35"/>
      <c r="B174" s="36"/>
      <c r="C174" s="26"/>
      <c r="D174" s="25"/>
      <c r="E174" s="26"/>
      <c r="F174" s="25"/>
      <c r="G174" s="26"/>
      <c r="H174" s="25"/>
      <c r="I174" s="26"/>
      <c r="J174" s="25"/>
      <c r="K174" s="26"/>
      <c r="L174" s="25"/>
      <c r="M174" s="26"/>
      <c r="N174" s="25"/>
      <c r="O174" s="26"/>
      <c r="P174" s="25"/>
      <c r="Q174" s="26"/>
      <c r="R174" s="25"/>
      <c r="S174" s="26"/>
      <c r="T174" s="26"/>
    </row>
    <row r="175" spans="1:20" ht="12.75">
      <c r="A175" s="35"/>
      <c r="B175" s="36"/>
      <c r="C175" s="26"/>
      <c r="D175" s="25"/>
      <c r="E175" s="26"/>
      <c r="F175" s="25"/>
      <c r="G175" s="26"/>
      <c r="H175" s="25"/>
      <c r="I175" s="26"/>
      <c r="J175" s="25"/>
      <c r="K175" s="26"/>
      <c r="L175" s="25"/>
      <c r="M175" s="26"/>
      <c r="N175" s="25"/>
      <c r="O175" s="26"/>
      <c r="P175" s="25"/>
      <c r="Q175" s="26"/>
      <c r="R175" s="25"/>
      <c r="S175" s="26"/>
      <c r="T175" s="26"/>
    </row>
    <row r="176" spans="1:19" ht="12.75">
      <c r="A176" s="35"/>
      <c r="B176" s="36"/>
      <c r="C176" s="26"/>
      <c r="D176" s="25"/>
      <c r="E176" s="26"/>
      <c r="F176" s="25"/>
      <c r="G176" s="26"/>
      <c r="H176" s="25"/>
      <c r="I176" s="26"/>
      <c r="J176" s="25"/>
      <c r="K176" s="26"/>
      <c r="L176" s="25"/>
      <c r="M176" s="26"/>
      <c r="N176" s="25"/>
      <c r="O176" s="26"/>
      <c r="P176" s="25"/>
      <c r="Q176" s="26"/>
      <c r="R176" s="25"/>
      <c r="S176" s="26"/>
    </row>
    <row r="177" spans="1:19" ht="12.75">
      <c r="A177" s="35"/>
      <c r="B177" s="36"/>
      <c r="C177" s="26"/>
      <c r="D177" s="25"/>
      <c r="E177" s="26"/>
      <c r="F177" s="25"/>
      <c r="G177" s="26"/>
      <c r="H177" s="25"/>
      <c r="I177" s="26"/>
      <c r="J177" s="25"/>
      <c r="K177" s="26"/>
      <c r="L177" s="25"/>
      <c r="M177" s="26"/>
      <c r="N177" s="25"/>
      <c r="O177" s="26"/>
      <c r="P177" s="25"/>
      <c r="Q177" s="26"/>
      <c r="R177" s="25"/>
      <c r="S177" s="26"/>
    </row>
    <row r="178" spans="1:19" ht="12.75">
      <c r="A178" s="35"/>
      <c r="B178" s="36"/>
      <c r="C178" s="35"/>
      <c r="D178" s="25"/>
      <c r="E178" s="35"/>
      <c r="F178" s="25"/>
      <c r="G178" s="35"/>
      <c r="H178" s="25"/>
      <c r="I178" s="35"/>
      <c r="J178" s="25"/>
      <c r="K178" s="35"/>
      <c r="L178" s="35"/>
      <c r="M178" s="25"/>
      <c r="N178" s="35"/>
      <c r="O178" s="25"/>
      <c r="P178" s="35"/>
      <c r="Q178" s="25"/>
      <c r="R178" s="25"/>
      <c r="S178" s="26"/>
    </row>
    <row r="179" spans="1:19" ht="13.5" thickBot="1">
      <c r="A179" s="97"/>
      <c r="B179" s="98"/>
      <c r="C179" s="99"/>
      <c r="D179" s="99"/>
      <c r="E179" s="99"/>
      <c r="F179" s="99"/>
      <c r="G179" s="99"/>
      <c r="H179" s="99"/>
      <c r="I179" s="99"/>
      <c r="J179" s="25"/>
      <c r="K179" s="26"/>
      <c r="L179" s="25"/>
      <c r="M179" s="26"/>
      <c r="N179" s="25"/>
      <c r="O179" s="26"/>
      <c r="P179" s="25"/>
      <c r="Q179" s="26"/>
      <c r="R179" s="25"/>
      <c r="S179" s="26"/>
    </row>
    <row r="180" spans="1:19" ht="12.75">
      <c r="A180" s="100" t="s">
        <v>30</v>
      </c>
      <c r="B180" s="101"/>
      <c r="C180" s="102"/>
      <c r="D180" s="102"/>
      <c r="E180" s="103"/>
      <c r="F180" s="104"/>
      <c r="G180" s="103"/>
      <c r="H180" s="104"/>
      <c r="I180" s="105"/>
      <c r="J180" s="25"/>
      <c r="K180" s="26"/>
      <c r="L180" s="25"/>
      <c r="M180" s="26"/>
      <c r="N180" s="25"/>
      <c r="O180" s="26"/>
      <c r="P180" s="25"/>
      <c r="Q180" s="26"/>
      <c r="R180" s="25"/>
      <c r="S180" s="26"/>
    </row>
    <row r="181" spans="1:19" ht="27.75" customHeight="1">
      <c r="A181" s="450" t="s">
        <v>29</v>
      </c>
      <c r="B181" s="440"/>
      <c r="C181" s="440"/>
      <c r="D181" s="440"/>
      <c r="E181" s="106"/>
      <c r="F181" s="107"/>
      <c r="G181" s="106"/>
      <c r="H181" s="107"/>
      <c r="I181" s="108"/>
      <c r="J181" s="25"/>
      <c r="K181" s="35"/>
      <c r="L181" s="25"/>
      <c r="M181" s="26"/>
      <c r="N181" s="25"/>
      <c r="O181" s="26"/>
      <c r="P181" s="25"/>
      <c r="Q181" s="26"/>
      <c r="R181" s="25"/>
      <c r="S181" s="26"/>
    </row>
    <row r="182" spans="1:19" ht="12.75">
      <c r="A182" s="451"/>
      <c r="B182" s="452"/>
      <c r="C182" s="452"/>
      <c r="D182" s="452"/>
      <c r="E182" s="452"/>
      <c r="F182" s="452"/>
      <c r="G182" s="452"/>
      <c r="H182" s="452"/>
      <c r="I182" s="453"/>
      <c r="J182" s="25"/>
      <c r="K182" s="26"/>
      <c r="L182" s="25"/>
      <c r="M182" s="26"/>
      <c r="N182" s="25"/>
      <c r="O182" s="26"/>
      <c r="P182" s="25"/>
      <c r="Q182" s="26"/>
      <c r="R182" s="25"/>
      <c r="S182" s="26"/>
    </row>
    <row r="183" spans="1:19" ht="12.75">
      <c r="A183" s="454"/>
      <c r="B183" s="455"/>
      <c r="C183" s="455"/>
      <c r="D183" s="455"/>
      <c r="E183" s="455"/>
      <c r="F183" s="455"/>
      <c r="G183" s="455"/>
      <c r="H183" s="455"/>
      <c r="I183" s="456"/>
      <c r="J183" s="25"/>
      <c r="K183" s="26"/>
      <c r="L183" s="25"/>
      <c r="M183" s="26"/>
      <c r="N183" s="25"/>
      <c r="O183" s="26"/>
      <c r="P183" s="25"/>
      <c r="Q183" s="26"/>
      <c r="R183" s="25"/>
      <c r="S183" s="26"/>
    </row>
    <row r="184" spans="1:19" ht="12.75">
      <c r="A184" s="454"/>
      <c r="B184" s="455"/>
      <c r="C184" s="455"/>
      <c r="D184" s="455"/>
      <c r="E184" s="455"/>
      <c r="F184" s="455"/>
      <c r="G184" s="455"/>
      <c r="H184" s="455"/>
      <c r="I184" s="456"/>
      <c r="J184" s="25"/>
      <c r="K184" s="26"/>
      <c r="L184" s="25"/>
      <c r="M184" s="26"/>
      <c r="N184" s="25"/>
      <c r="O184" s="26"/>
      <c r="P184" s="25"/>
      <c r="Q184" s="26"/>
      <c r="R184" s="25"/>
      <c r="S184" s="26"/>
    </row>
    <row r="185" spans="1:19" ht="12.75">
      <c r="A185" s="454"/>
      <c r="B185" s="455"/>
      <c r="C185" s="455"/>
      <c r="D185" s="455"/>
      <c r="E185" s="455"/>
      <c r="F185" s="455"/>
      <c r="G185" s="455"/>
      <c r="H185" s="455"/>
      <c r="I185" s="456"/>
      <c r="J185" s="25"/>
      <c r="K185" s="26"/>
      <c r="L185" s="25"/>
      <c r="M185" s="26"/>
      <c r="N185" s="25"/>
      <c r="O185" s="26"/>
      <c r="P185" s="25"/>
      <c r="Q185" s="26"/>
      <c r="R185" s="25"/>
      <c r="S185" s="26"/>
    </row>
    <row r="186" spans="1:19" ht="12.75">
      <c r="A186" s="454"/>
      <c r="B186" s="455"/>
      <c r="C186" s="455"/>
      <c r="D186" s="455"/>
      <c r="E186" s="455"/>
      <c r="F186" s="455"/>
      <c r="G186" s="455"/>
      <c r="H186" s="455"/>
      <c r="I186" s="456"/>
      <c r="J186" s="25"/>
      <c r="K186" s="26"/>
      <c r="L186" s="25"/>
      <c r="M186" s="26"/>
      <c r="N186" s="25"/>
      <c r="O186" s="26"/>
      <c r="P186" s="25"/>
      <c r="Q186" s="26"/>
      <c r="R186" s="25"/>
      <c r="S186" s="26"/>
    </row>
    <row r="187" spans="1:19" ht="12.75">
      <c r="A187" s="454"/>
      <c r="B187" s="455"/>
      <c r="C187" s="455"/>
      <c r="D187" s="455"/>
      <c r="E187" s="455"/>
      <c r="F187" s="455"/>
      <c r="G187" s="455"/>
      <c r="H187" s="455"/>
      <c r="I187" s="456"/>
      <c r="J187" s="25"/>
      <c r="K187" s="26"/>
      <c r="L187" s="25"/>
      <c r="M187" s="26"/>
      <c r="N187" s="25"/>
      <c r="O187" s="26"/>
      <c r="P187" s="25"/>
      <c r="Q187" s="26"/>
      <c r="R187" s="25"/>
      <c r="S187" s="26"/>
    </row>
    <row r="188" spans="1:19" ht="12.75">
      <c r="A188" s="454"/>
      <c r="B188" s="455"/>
      <c r="C188" s="455"/>
      <c r="D188" s="455"/>
      <c r="E188" s="455"/>
      <c r="F188" s="455"/>
      <c r="G188" s="455"/>
      <c r="H188" s="455"/>
      <c r="I188" s="456"/>
      <c r="J188" s="25"/>
      <c r="K188" s="26"/>
      <c r="L188" s="25"/>
      <c r="M188" s="26"/>
      <c r="N188" s="25"/>
      <c r="O188" s="26"/>
      <c r="P188" s="25"/>
      <c r="Q188" s="26"/>
      <c r="R188" s="25"/>
      <c r="S188" s="26"/>
    </row>
    <row r="189" spans="1:19" ht="12.75">
      <c r="A189" s="454"/>
      <c r="B189" s="455"/>
      <c r="C189" s="455"/>
      <c r="D189" s="455"/>
      <c r="E189" s="455"/>
      <c r="F189" s="455"/>
      <c r="G189" s="455"/>
      <c r="H189" s="455"/>
      <c r="I189" s="456"/>
      <c r="J189" s="25"/>
      <c r="K189" s="26"/>
      <c r="L189" s="25"/>
      <c r="M189" s="26"/>
      <c r="N189" s="25"/>
      <c r="O189" s="26"/>
      <c r="P189" s="25"/>
      <c r="Q189" s="26"/>
      <c r="R189" s="25"/>
      <c r="S189" s="26"/>
    </row>
    <row r="190" spans="1:19" ht="12.75">
      <c r="A190" s="454"/>
      <c r="B190" s="455"/>
      <c r="C190" s="455"/>
      <c r="D190" s="455"/>
      <c r="E190" s="455"/>
      <c r="F190" s="455"/>
      <c r="G190" s="455"/>
      <c r="H190" s="455"/>
      <c r="I190" s="456"/>
      <c r="J190" s="25"/>
      <c r="K190" s="26"/>
      <c r="L190" s="25"/>
      <c r="M190" s="26"/>
      <c r="N190" s="25"/>
      <c r="O190" s="26"/>
      <c r="P190" s="25"/>
      <c r="Q190" s="26"/>
      <c r="R190" s="25"/>
      <c r="S190" s="26"/>
    </row>
    <row r="191" spans="1:19" ht="12.75">
      <c r="A191" s="454"/>
      <c r="B191" s="455"/>
      <c r="C191" s="455"/>
      <c r="D191" s="455"/>
      <c r="E191" s="455"/>
      <c r="F191" s="455"/>
      <c r="G191" s="455"/>
      <c r="H191" s="455"/>
      <c r="I191" s="456"/>
      <c r="J191" s="25"/>
      <c r="K191" s="26"/>
      <c r="L191" s="25"/>
      <c r="M191" s="26"/>
      <c r="N191" s="25"/>
      <c r="O191" s="26"/>
      <c r="P191" s="25"/>
      <c r="Q191" s="26"/>
      <c r="R191" s="25"/>
      <c r="S191" s="26"/>
    </row>
    <row r="192" spans="1:19" ht="12.75">
      <c r="A192" s="454"/>
      <c r="B192" s="455"/>
      <c r="C192" s="455"/>
      <c r="D192" s="455"/>
      <c r="E192" s="455"/>
      <c r="F192" s="455"/>
      <c r="G192" s="455"/>
      <c r="H192" s="455"/>
      <c r="I192" s="456"/>
      <c r="J192" s="25"/>
      <c r="K192" s="26"/>
      <c r="L192" s="25"/>
      <c r="M192" s="26"/>
      <c r="N192" s="25"/>
      <c r="O192" s="26"/>
      <c r="P192" s="25"/>
      <c r="Q192" s="26"/>
      <c r="R192" s="25"/>
      <c r="S192" s="26"/>
    </row>
    <row r="193" spans="1:19" ht="12.75">
      <c r="A193" s="454"/>
      <c r="B193" s="455"/>
      <c r="C193" s="455"/>
      <c r="D193" s="455"/>
      <c r="E193" s="455"/>
      <c r="F193" s="455"/>
      <c r="G193" s="455"/>
      <c r="H193" s="455"/>
      <c r="I193" s="456"/>
      <c r="J193" s="25"/>
      <c r="K193" s="26"/>
      <c r="L193" s="25"/>
      <c r="M193" s="26"/>
      <c r="N193" s="25"/>
      <c r="O193" s="26"/>
      <c r="P193" s="25"/>
      <c r="Q193" s="26"/>
      <c r="R193" s="25"/>
      <c r="S193" s="26"/>
    </row>
    <row r="194" spans="1:19" ht="12.75">
      <c r="A194" s="454"/>
      <c r="B194" s="455"/>
      <c r="C194" s="455"/>
      <c r="D194" s="455"/>
      <c r="E194" s="455"/>
      <c r="F194" s="455"/>
      <c r="G194" s="455"/>
      <c r="H194" s="455"/>
      <c r="I194" s="456"/>
      <c r="J194" s="25"/>
      <c r="K194" s="26"/>
      <c r="L194" s="25"/>
      <c r="M194" s="26"/>
      <c r="N194" s="25"/>
      <c r="O194" s="26"/>
      <c r="P194" s="25"/>
      <c r="Q194" s="26"/>
      <c r="R194" s="25"/>
      <c r="S194" s="26"/>
    </row>
    <row r="195" spans="1:19" ht="12.75">
      <c r="A195" s="454"/>
      <c r="B195" s="455"/>
      <c r="C195" s="455"/>
      <c r="D195" s="455"/>
      <c r="E195" s="455"/>
      <c r="F195" s="455"/>
      <c r="G195" s="455"/>
      <c r="H195" s="455"/>
      <c r="I195" s="456"/>
      <c r="J195" s="25"/>
      <c r="K195" s="26"/>
      <c r="L195" s="25"/>
      <c r="M195" s="26"/>
      <c r="N195" s="25"/>
      <c r="O195" s="26"/>
      <c r="P195" s="25"/>
      <c r="Q195" s="26"/>
      <c r="R195" s="25"/>
      <c r="S195" s="26"/>
    </row>
    <row r="196" spans="1:19" ht="12.75">
      <c r="A196" s="454"/>
      <c r="B196" s="455"/>
      <c r="C196" s="455"/>
      <c r="D196" s="455"/>
      <c r="E196" s="455"/>
      <c r="F196" s="455"/>
      <c r="G196" s="455"/>
      <c r="H196" s="455"/>
      <c r="I196" s="456"/>
      <c r="J196" s="25"/>
      <c r="K196" s="26"/>
      <c r="L196" s="25"/>
      <c r="M196" s="26"/>
      <c r="N196" s="25"/>
      <c r="O196" s="26"/>
      <c r="P196" s="25"/>
      <c r="Q196" s="26"/>
      <c r="R196" s="25"/>
      <c r="S196" s="26"/>
    </row>
    <row r="197" spans="1:19" ht="12.75">
      <c r="A197" s="454"/>
      <c r="B197" s="455"/>
      <c r="C197" s="455"/>
      <c r="D197" s="455"/>
      <c r="E197" s="455"/>
      <c r="F197" s="455"/>
      <c r="G197" s="455"/>
      <c r="H197" s="455"/>
      <c r="I197" s="456"/>
      <c r="J197" s="25"/>
      <c r="K197" s="26"/>
      <c r="L197" s="25"/>
      <c r="M197" s="26"/>
      <c r="N197" s="25"/>
      <c r="O197" s="26"/>
      <c r="P197" s="25"/>
      <c r="Q197" s="26"/>
      <c r="R197" s="25"/>
      <c r="S197" s="26"/>
    </row>
    <row r="198" spans="1:19" ht="12.75">
      <c r="A198" s="454"/>
      <c r="B198" s="455"/>
      <c r="C198" s="455"/>
      <c r="D198" s="455"/>
      <c r="E198" s="455"/>
      <c r="F198" s="455"/>
      <c r="G198" s="455"/>
      <c r="H198" s="455"/>
      <c r="I198" s="456"/>
      <c r="J198" s="25"/>
      <c r="K198" s="26"/>
      <c r="L198" s="25"/>
      <c r="M198" s="26"/>
      <c r="N198" s="25"/>
      <c r="O198" s="26"/>
      <c r="P198" s="25"/>
      <c r="Q198" s="26"/>
      <c r="R198" s="25"/>
      <c r="S198" s="26"/>
    </row>
    <row r="199" spans="1:19" ht="12.75">
      <c r="A199" s="454"/>
      <c r="B199" s="455"/>
      <c r="C199" s="455"/>
      <c r="D199" s="455"/>
      <c r="E199" s="455"/>
      <c r="F199" s="455"/>
      <c r="G199" s="455"/>
      <c r="H199" s="455"/>
      <c r="I199" s="456"/>
      <c r="J199" s="25"/>
      <c r="K199" s="26"/>
      <c r="L199" s="25"/>
      <c r="M199" s="26"/>
      <c r="N199" s="25"/>
      <c r="O199" s="26"/>
      <c r="P199" s="25"/>
      <c r="Q199" s="26"/>
      <c r="R199" s="25"/>
      <c r="S199" s="26"/>
    </row>
    <row r="200" spans="1:19" ht="12.75">
      <c r="A200" s="454"/>
      <c r="B200" s="455"/>
      <c r="C200" s="455"/>
      <c r="D200" s="455"/>
      <c r="E200" s="455"/>
      <c r="F200" s="455"/>
      <c r="G200" s="455"/>
      <c r="H200" s="455"/>
      <c r="I200" s="456"/>
      <c r="J200" s="25"/>
      <c r="K200" s="26"/>
      <c r="L200" s="25"/>
      <c r="M200" s="26"/>
      <c r="N200" s="25"/>
      <c r="O200" s="26"/>
      <c r="P200" s="25"/>
      <c r="Q200" s="26"/>
      <c r="R200" s="25"/>
      <c r="S200" s="26"/>
    </row>
    <row r="201" spans="1:19" ht="12.75">
      <c r="A201" s="454"/>
      <c r="B201" s="455"/>
      <c r="C201" s="455"/>
      <c r="D201" s="455"/>
      <c r="E201" s="455"/>
      <c r="F201" s="455"/>
      <c r="G201" s="455"/>
      <c r="H201" s="455"/>
      <c r="I201" s="456"/>
      <c r="J201" s="25"/>
      <c r="K201" s="26"/>
      <c r="L201" s="25"/>
      <c r="M201" s="26"/>
      <c r="N201" s="25"/>
      <c r="O201" s="26"/>
      <c r="P201" s="25"/>
      <c r="Q201" s="26"/>
      <c r="R201" s="25"/>
      <c r="S201" s="26"/>
    </row>
    <row r="202" spans="1:19" ht="12.75">
      <c r="A202" s="454"/>
      <c r="B202" s="455"/>
      <c r="C202" s="455"/>
      <c r="D202" s="455"/>
      <c r="E202" s="455"/>
      <c r="F202" s="455"/>
      <c r="G202" s="455"/>
      <c r="H202" s="455"/>
      <c r="I202" s="456"/>
      <c r="J202" s="25"/>
      <c r="K202" s="26"/>
      <c r="L202" s="25"/>
      <c r="M202" s="26"/>
      <c r="N202" s="25"/>
      <c r="O202" s="26"/>
      <c r="P202" s="25"/>
      <c r="Q202" s="26"/>
      <c r="R202" s="25"/>
      <c r="S202" s="26"/>
    </row>
    <row r="203" spans="1:19" ht="12.75">
      <c r="A203" s="454"/>
      <c r="B203" s="455"/>
      <c r="C203" s="455"/>
      <c r="D203" s="455"/>
      <c r="E203" s="455"/>
      <c r="F203" s="455"/>
      <c r="G203" s="455"/>
      <c r="H203" s="455"/>
      <c r="I203" s="456"/>
      <c r="J203" s="25"/>
      <c r="K203" s="26"/>
      <c r="L203" s="25"/>
      <c r="M203" s="26"/>
      <c r="N203" s="25"/>
      <c r="O203" s="26"/>
      <c r="P203" s="25"/>
      <c r="Q203" s="26"/>
      <c r="R203" s="25"/>
      <c r="S203" s="26"/>
    </row>
    <row r="204" spans="1:19" ht="12.75">
      <c r="A204" s="454"/>
      <c r="B204" s="455"/>
      <c r="C204" s="455"/>
      <c r="D204" s="455"/>
      <c r="E204" s="455"/>
      <c r="F204" s="455"/>
      <c r="G204" s="455"/>
      <c r="H204" s="455"/>
      <c r="I204" s="456"/>
      <c r="J204" s="25"/>
      <c r="K204" s="26"/>
      <c r="L204" s="25"/>
      <c r="M204" s="26"/>
      <c r="N204" s="25"/>
      <c r="O204" s="26"/>
      <c r="P204" s="25"/>
      <c r="Q204" s="26"/>
      <c r="R204" s="25"/>
      <c r="S204" s="26"/>
    </row>
    <row r="205" spans="1:19" ht="12.75">
      <c r="A205" s="454"/>
      <c r="B205" s="455"/>
      <c r="C205" s="455"/>
      <c r="D205" s="455"/>
      <c r="E205" s="455"/>
      <c r="F205" s="455"/>
      <c r="G205" s="455"/>
      <c r="H205" s="455"/>
      <c r="I205" s="456"/>
      <c r="J205" s="25"/>
      <c r="K205" s="26"/>
      <c r="L205" s="25"/>
      <c r="M205" s="26"/>
      <c r="N205" s="25"/>
      <c r="O205" s="26"/>
      <c r="P205" s="25"/>
      <c r="Q205" s="26"/>
      <c r="R205" s="25"/>
      <c r="S205" s="26"/>
    </row>
    <row r="206" spans="1:19" ht="13.5" thickBot="1">
      <c r="A206" s="457"/>
      <c r="B206" s="458"/>
      <c r="C206" s="458"/>
      <c r="D206" s="458"/>
      <c r="E206" s="458"/>
      <c r="F206" s="458"/>
      <c r="G206" s="458"/>
      <c r="H206" s="458"/>
      <c r="I206" s="459"/>
      <c r="J206" s="25"/>
      <c r="K206" s="26"/>
      <c r="L206" s="25"/>
      <c r="M206" s="26"/>
      <c r="N206" s="25"/>
      <c r="O206" s="26"/>
      <c r="P206" s="25"/>
      <c r="Q206" s="26"/>
      <c r="R206" s="25"/>
      <c r="S206" s="26"/>
    </row>
    <row r="207" spans="1:19" ht="12.75">
      <c r="A207" s="35"/>
      <c r="B207" s="36"/>
      <c r="C207" s="109"/>
      <c r="D207" s="25"/>
      <c r="E207" s="109"/>
      <c r="F207" s="25"/>
      <c r="G207" s="109"/>
      <c r="H207" s="25"/>
      <c r="I207" s="109"/>
      <c r="J207" s="25"/>
      <c r="K207" s="109"/>
      <c r="L207" s="25"/>
      <c r="M207" s="26"/>
      <c r="N207" s="25"/>
      <c r="O207" s="109"/>
      <c r="P207" s="25"/>
      <c r="Q207" s="26"/>
      <c r="R207" s="25"/>
      <c r="S207" s="26"/>
    </row>
    <row r="208" spans="1:19" ht="12.75">
      <c r="A208" s="35"/>
      <c r="B208" s="36"/>
      <c r="C208" s="109"/>
      <c r="D208" s="25"/>
      <c r="E208" s="109"/>
      <c r="F208" s="25"/>
      <c r="G208" s="109"/>
      <c r="H208" s="25"/>
      <c r="I208" s="109"/>
      <c r="J208" s="25"/>
      <c r="K208" s="109"/>
      <c r="L208" s="25"/>
      <c r="M208" s="26"/>
      <c r="N208" s="25"/>
      <c r="O208" s="109"/>
      <c r="P208" s="25"/>
      <c r="Q208" s="26"/>
      <c r="R208" s="25"/>
      <c r="S208" s="109"/>
    </row>
    <row r="209" spans="1:19" ht="12.75">
      <c r="A209" s="35"/>
      <c r="B209" s="36"/>
      <c r="C209" s="109"/>
      <c r="D209" s="25"/>
      <c r="E209" s="109"/>
      <c r="F209" s="25"/>
      <c r="G209" s="109"/>
      <c r="H209" s="25"/>
      <c r="I209" s="109"/>
      <c r="J209" s="25"/>
      <c r="K209" s="109"/>
      <c r="L209" s="25"/>
      <c r="M209" s="26"/>
      <c r="N209" s="25"/>
      <c r="O209" s="109"/>
      <c r="P209" s="25"/>
      <c r="Q209" s="26"/>
      <c r="R209" s="25"/>
      <c r="S209" s="109"/>
    </row>
    <row r="210" spans="1:19" ht="12.75">
      <c r="A210" s="35"/>
      <c r="B210" s="36"/>
      <c r="C210" s="109"/>
      <c r="D210" s="25"/>
      <c r="E210" s="109"/>
      <c r="F210" s="25"/>
      <c r="G210" s="109"/>
      <c r="H210" s="25"/>
      <c r="I210" s="109"/>
      <c r="J210" s="25"/>
      <c r="K210" s="109"/>
      <c r="L210" s="25"/>
      <c r="M210" s="26"/>
      <c r="N210" s="25"/>
      <c r="O210" s="109"/>
      <c r="P210" s="25"/>
      <c r="Q210" s="26"/>
      <c r="R210" s="25"/>
      <c r="S210" s="109"/>
    </row>
    <row r="211" spans="1:19" ht="12.75">
      <c r="A211" s="35"/>
      <c r="B211" s="36"/>
      <c r="C211" s="109"/>
      <c r="D211" s="25"/>
      <c r="E211" s="109"/>
      <c r="F211" s="25"/>
      <c r="G211" s="109"/>
      <c r="H211" s="25"/>
      <c r="I211" s="109"/>
      <c r="J211" s="25"/>
      <c r="K211" s="109"/>
      <c r="L211" s="25"/>
      <c r="M211" s="26"/>
      <c r="N211" s="25"/>
      <c r="O211" s="109"/>
      <c r="P211" s="25"/>
      <c r="Q211" s="26"/>
      <c r="R211" s="25"/>
      <c r="S211" s="109"/>
    </row>
    <row r="212" spans="1:19" ht="12.75">
      <c r="A212" s="35"/>
      <c r="B212" s="36"/>
      <c r="C212" s="109"/>
      <c r="D212" s="25"/>
      <c r="E212" s="109"/>
      <c r="F212" s="25"/>
      <c r="G212" s="109"/>
      <c r="H212" s="25"/>
      <c r="I212" s="109"/>
      <c r="J212" s="25"/>
      <c r="K212" s="109"/>
      <c r="L212" s="25"/>
      <c r="M212" s="26"/>
      <c r="N212" s="25"/>
      <c r="O212" s="109"/>
      <c r="P212" s="25"/>
      <c r="Q212" s="26"/>
      <c r="R212" s="25"/>
      <c r="S212" s="109"/>
    </row>
    <row r="213" spans="1:19" ht="12.75">
      <c r="A213" s="35"/>
      <c r="B213" s="36"/>
      <c r="C213" s="109"/>
      <c r="D213" s="25"/>
      <c r="E213" s="109"/>
      <c r="F213" s="25"/>
      <c r="G213" s="109"/>
      <c r="H213" s="25"/>
      <c r="I213" s="109"/>
      <c r="J213" s="25"/>
      <c r="K213" s="109"/>
      <c r="L213" s="25"/>
      <c r="M213" s="26"/>
      <c r="N213" s="25"/>
      <c r="O213" s="109"/>
      <c r="P213" s="25"/>
      <c r="Q213" s="26"/>
      <c r="R213" s="25"/>
      <c r="S213" s="109"/>
    </row>
    <row r="214" spans="1:19" ht="12.75">
      <c r="A214" s="35"/>
      <c r="B214" s="36"/>
      <c r="C214" s="109"/>
      <c r="D214" s="25"/>
      <c r="E214" s="109"/>
      <c r="F214" s="25"/>
      <c r="G214" s="109"/>
      <c r="H214" s="25"/>
      <c r="I214" s="109"/>
      <c r="J214" s="25"/>
      <c r="K214" s="109"/>
      <c r="L214" s="25"/>
      <c r="M214" s="26"/>
      <c r="N214" s="25"/>
      <c r="O214" s="109"/>
      <c r="P214" s="25"/>
      <c r="Q214" s="26"/>
      <c r="R214" s="25"/>
      <c r="S214" s="109"/>
    </row>
    <row r="215" spans="1:19" ht="12.75">
      <c r="A215" s="35"/>
      <c r="B215" s="36"/>
      <c r="C215" s="109"/>
      <c r="D215" s="25"/>
      <c r="E215" s="109"/>
      <c r="F215" s="25"/>
      <c r="G215" s="109"/>
      <c r="H215" s="25"/>
      <c r="I215" s="109"/>
      <c r="J215" s="25"/>
      <c r="K215" s="109"/>
      <c r="L215" s="25"/>
      <c r="M215" s="26"/>
      <c r="N215" s="25"/>
      <c r="O215" s="109"/>
      <c r="P215" s="25"/>
      <c r="Q215" s="26"/>
      <c r="R215" s="25"/>
      <c r="S215" s="109"/>
    </row>
    <row r="216" spans="1:19" ht="12.75">
      <c r="A216" s="35"/>
      <c r="B216" s="36"/>
      <c r="C216" s="109"/>
      <c r="D216" s="25"/>
      <c r="E216" s="109"/>
      <c r="F216" s="25"/>
      <c r="G216" s="109"/>
      <c r="H216" s="25"/>
      <c r="I216" s="109"/>
      <c r="J216" s="25"/>
      <c r="K216" s="109"/>
      <c r="L216" s="25"/>
      <c r="M216" s="26"/>
      <c r="N216" s="25"/>
      <c r="O216" s="109"/>
      <c r="P216" s="25"/>
      <c r="Q216" s="26"/>
      <c r="R216" s="25"/>
      <c r="S216" s="109"/>
    </row>
    <row r="217" spans="1:19" ht="12.75">
      <c r="A217" s="35"/>
      <c r="B217" s="36"/>
      <c r="C217" s="109"/>
      <c r="D217" s="25"/>
      <c r="E217" s="109"/>
      <c r="F217" s="25"/>
      <c r="G217" s="109"/>
      <c r="H217" s="25"/>
      <c r="I217" s="109"/>
      <c r="J217" s="25"/>
      <c r="K217" s="109"/>
      <c r="L217" s="25"/>
      <c r="M217" s="26"/>
      <c r="N217" s="25"/>
      <c r="O217" s="109"/>
      <c r="P217" s="25"/>
      <c r="Q217" s="26"/>
      <c r="R217" s="25"/>
      <c r="S217" s="109"/>
    </row>
    <row r="218" spans="1:19" ht="12.75">
      <c r="A218" s="35"/>
      <c r="B218" s="36"/>
      <c r="C218" s="109"/>
      <c r="D218" s="25"/>
      <c r="E218" s="109"/>
      <c r="F218" s="25"/>
      <c r="G218" s="109"/>
      <c r="H218" s="25"/>
      <c r="I218" s="109"/>
      <c r="J218" s="25"/>
      <c r="K218" s="109"/>
      <c r="L218" s="25"/>
      <c r="M218" s="26"/>
      <c r="N218" s="25"/>
      <c r="O218" s="109"/>
      <c r="P218" s="25"/>
      <c r="Q218" s="26"/>
      <c r="R218" s="25"/>
      <c r="S218" s="109"/>
    </row>
    <row r="219" spans="1:19" ht="12.75">
      <c r="A219" s="35"/>
      <c r="B219" s="36"/>
      <c r="C219" s="109"/>
      <c r="D219" s="25"/>
      <c r="E219" s="109"/>
      <c r="F219" s="25"/>
      <c r="G219" s="109"/>
      <c r="H219" s="25"/>
      <c r="I219" s="109"/>
      <c r="J219" s="25"/>
      <c r="K219" s="109"/>
      <c r="L219" s="25"/>
      <c r="M219" s="26"/>
      <c r="N219" s="25"/>
      <c r="O219" s="109"/>
      <c r="P219" s="25"/>
      <c r="Q219" s="26"/>
      <c r="R219" s="25"/>
      <c r="S219" s="109"/>
    </row>
    <row r="220" spans="1:19" ht="12.75">
      <c r="A220" s="35"/>
      <c r="B220" s="36"/>
      <c r="C220" s="109"/>
      <c r="D220" s="25"/>
      <c r="E220" s="109"/>
      <c r="F220" s="25"/>
      <c r="G220" s="109"/>
      <c r="H220" s="25"/>
      <c r="I220" s="109"/>
      <c r="J220" s="25"/>
      <c r="K220" s="109"/>
      <c r="L220" s="25"/>
      <c r="M220" s="26"/>
      <c r="N220" s="25"/>
      <c r="O220" s="109"/>
      <c r="P220" s="25"/>
      <c r="Q220" s="26"/>
      <c r="R220" s="25"/>
      <c r="S220" s="109"/>
    </row>
    <row r="221" spans="1:19" ht="12.75">
      <c r="A221" s="35"/>
      <c r="B221" s="36"/>
      <c r="C221" s="109"/>
      <c r="D221" s="25"/>
      <c r="E221" s="109"/>
      <c r="F221" s="25"/>
      <c r="G221" s="109"/>
      <c r="H221" s="25"/>
      <c r="I221" s="109"/>
      <c r="J221" s="25"/>
      <c r="K221" s="109"/>
      <c r="L221" s="25"/>
      <c r="M221" s="26"/>
      <c r="N221" s="25"/>
      <c r="O221" s="109"/>
      <c r="P221" s="25"/>
      <c r="Q221" s="26"/>
      <c r="R221" s="25"/>
      <c r="S221" s="109"/>
    </row>
    <row r="222" spans="1:19" ht="12.75">
      <c r="A222" s="35"/>
      <c r="B222" s="36"/>
      <c r="C222" s="109"/>
      <c r="D222" s="25"/>
      <c r="E222" s="109"/>
      <c r="F222" s="25"/>
      <c r="G222" s="109"/>
      <c r="H222" s="25"/>
      <c r="I222" s="109"/>
      <c r="J222" s="25"/>
      <c r="K222" s="109"/>
      <c r="L222" s="25"/>
      <c r="M222" s="26"/>
      <c r="N222" s="25"/>
      <c r="O222" s="109"/>
      <c r="P222" s="25"/>
      <c r="Q222" s="26"/>
      <c r="R222" s="25"/>
      <c r="S222" s="109"/>
    </row>
    <row r="223" spans="1:19" ht="12.75">
      <c r="A223" s="35"/>
      <c r="B223" s="36"/>
      <c r="C223" s="109"/>
      <c r="D223" s="25"/>
      <c r="E223" s="109"/>
      <c r="F223" s="25"/>
      <c r="G223" s="109"/>
      <c r="H223" s="25"/>
      <c r="I223" s="109"/>
      <c r="J223" s="25"/>
      <c r="K223" s="109"/>
      <c r="L223" s="25"/>
      <c r="M223" s="26"/>
      <c r="N223" s="25"/>
      <c r="O223" s="109"/>
      <c r="P223" s="25"/>
      <c r="Q223" s="26"/>
      <c r="R223" s="25"/>
      <c r="S223" s="109"/>
    </row>
    <row r="224" spans="1:19" ht="12.75">
      <c r="A224" s="35"/>
      <c r="B224" s="36"/>
      <c r="C224" s="109"/>
      <c r="D224" s="25"/>
      <c r="E224" s="109"/>
      <c r="F224" s="25"/>
      <c r="G224" s="109"/>
      <c r="H224" s="25"/>
      <c r="I224" s="109"/>
      <c r="J224" s="25"/>
      <c r="K224" s="109"/>
      <c r="L224" s="25"/>
      <c r="M224" s="26"/>
      <c r="N224" s="25"/>
      <c r="O224" s="109"/>
      <c r="P224" s="25"/>
      <c r="Q224" s="26"/>
      <c r="R224" s="25"/>
      <c r="S224" s="109"/>
    </row>
    <row r="225" spans="1:19" ht="12.75">
      <c r="A225" s="35"/>
      <c r="B225" s="36"/>
      <c r="C225" s="109"/>
      <c r="D225" s="25"/>
      <c r="E225" s="109"/>
      <c r="F225" s="25"/>
      <c r="G225" s="109"/>
      <c r="H225" s="25"/>
      <c r="I225" s="109"/>
      <c r="J225" s="25"/>
      <c r="K225" s="109"/>
      <c r="L225" s="25"/>
      <c r="M225" s="26"/>
      <c r="N225" s="25"/>
      <c r="O225" s="109"/>
      <c r="P225" s="25"/>
      <c r="Q225" s="26"/>
      <c r="R225" s="25"/>
      <c r="S225" s="109"/>
    </row>
    <row r="226" spans="1:19" ht="12.75">
      <c r="A226" s="35"/>
      <c r="B226" s="36"/>
      <c r="C226" s="109"/>
      <c r="D226" s="25"/>
      <c r="E226" s="109"/>
      <c r="F226" s="25"/>
      <c r="G226" s="109"/>
      <c r="H226" s="25"/>
      <c r="I226" s="109"/>
      <c r="J226" s="25"/>
      <c r="K226" s="109"/>
      <c r="L226" s="25"/>
      <c r="M226" s="26"/>
      <c r="N226" s="25"/>
      <c r="O226" s="109"/>
      <c r="P226" s="25"/>
      <c r="Q226" s="26"/>
      <c r="R226" s="25"/>
      <c r="S226" s="109"/>
    </row>
    <row r="227" spans="1:19" ht="12.75">
      <c r="A227" s="35"/>
      <c r="B227" s="36"/>
      <c r="C227" s="109"/>
      <c r="D227" s="25"/>
      <c r="E227" s="109"/>
      <c r="F227" s="25"/>
      <c r="G227" s="109"/>
      <c r="H227" s="25"/>
      <c r="I227" s="109"/>
      <c r="J227" s="25"/>
      <c r="K227" s="109"/>
      <c r="L227" s="25"/>
      <c r="M227" s="26"/>
      <c r="N227" s="25"/>
      <c r="O227" s="109"/>
      <c r="P227" s="25"/>
      <c r="Q227" s="26"/>
      <c r="R227" s="25"/>
      <c r="S227" s="109"/>
    </row>
    <row r="228" spans="1:19" ht="12.75">
      <c r="A228" s="35"/>
      <c r="B228" s="36"/>
      <c r="C228" s="109"/>
      <c r="D228" s="25"/>
      <c r="E228" s="109"/>
      <c r="F228" s="25"/>
      <c r="G228" s="109"/>
      <c r="H228" s="25"/>
      <c r="I228" s="109"/>
      <c r="J228" s="25"/>
      <c r="K228" s="109"/>
      <c r="L228" s="25"/>
      <c r="M228" s="26"/>
      <c r="N228" s="25"/>
      <c r="O228" s="109"/>
      <c r="P228" s="25"/>
      <c r="Q228" s="26"/>
      <c r="R228" s="25"/>
      <c r="S228" s="109"/>
    </row>
    <row r="229" spans="1:19" ht="12.75">
      <c r="A229" s="35"/>
      <c r="B229" s="36"/>
      <c r="C229" s="109"/>
      <c r="D229" s="25"/>
      <c r="E229" s="109"/>
      <c r="F229" s="25"/>
      <c r="G229" s="109"/>
      <c r="H229" s="25"/>
      <c r="I229" s="109"/>
      <c r="J229" s="25"/>
      <c r="K229" s="109"/>
      <c r="L229" s="25"/>
      <c r="M229" s="26"/>
      <c r="N229" s="25"/>
      <c r="O229" s="109"/>
      <c r="P229" s="25"/>
      <c r="Q229" s="26"/>
      <c r="R229" s="25"/>
      <c r="S229" s="109"/>
    </row>
    <row r="230" spans="1:19" ht="12.75">
      <c r="A230" s="35"/>
      <c r="B230" s="36"/>
      <c r="C230" s="109"/>
      <c r="D230" s="25"/>
      <c r="E230" s="109"/>
      <c r="F230" s="25"/>
      <c r="G230" s="109"/>
      <c r="H230" s="25"/>
      <c r="I230" s="109"/>
      <c r="J230" s="25"/>
      <c r="K230" s="109"/>
      <c r="L230" s="25"/>
      <c r="M230" s="26"/>
      <c r="N230" s="25"/>
      <c r="O230" s="109"/>
      <c r="P230" s="25"/>
      <c r="Q230" s="26"/>
      <c r="R230" s="25"/>
      <c r="S230" s="109"/>
    </row>
    <row r="231" spans="1:19" ht="12.75">
      <c r="A231" s="35"/>
      <c r="B231" s="36"/>
      <c r="C231" s="109"/>
      <c r="D231" s="25"/>
      <c r="E231" s="109"/>
      <c r="F231" s="25"/>
      <c r="G231" s="109"/>
      <c r="H231" s="25"/>
      <c r="I231" s="109"/>
      <c r="J231" s="25"/>
      <c r="K231" s="109"/>
      <c r="L231" s="25"/>
      <c r="M231" s="26"/>
      <c r="N231" s="25"/>
      <c r="O231" s="109"/>
      <c r="P231" s="25"/>
      <c r="Q231" s="26"/>
      <c r="R231" s="25"/>
      <c r="S231" s="109"/>
    </row>
    <row r="232" spans="1:19" ht="12.75">
      <c r="A232" s="35"/>
      <c r="B232" s="36"/>
      <c r="C232" s="109"/>
      <c r="D232" s="25"/>
      <c r="E232" s="109"/>
      <c r="F232" s="25"/>
      <c r="G232" s="109"/>
      <c r="H232" s="25"/>
      <c r="I232" s="109"/>
      <c r="J232" s="25"/>
      <c r="K232" s="109"/>
      <c r="L232" s="25"/>
      <c r="M232" s="26"/>
      <c r="N232" s="25"/>
      <c r="O232" s="109"/>
      <c r="P232" s="25"/>
      <c r="Q232" s="26"/>
      <c r="R232" s="25"/>
      <c r="S232" s="109"/>
    </row>
    <row r="233" spans="1:19" ht="12.75">
      <c r="A233" s="35"/>
      <c r="B233" s="36"/>
      <c r="C233" s="109"/>
      <c r="D233" s="25"/>
      <c r="E233" s="109"/>
      <c r="F233" s="25"/>
      <c r="G233" s="109"/>
      <c r="H233" s="25"/>
      <c r="I233" s="109"/>
      <c r="J233" s="25"/>
      <c r="K233" s="109"/>
      <c r="L233" s="25"/>
      <c r="M233" s="26"/>
      <c r="N233" s="25"/>
      <c r="O233" s="109"/>
      <c r="P233" s="25"/>
      <c r="Q233" s="26"/>
      <c r="R233" s="25"/>
      <c r="S233" s="109"/>
    </row>
    <row r="234" spans="1:19" ht="12.75">
      <c r="A234" s="35"/>
      <c r="B234" s="36"/>
      <c r="C234" s="109"/>
      <c r="D234" s="25"/>
      <c r="E234" s="109"/>
      <c r="F234" s="25"/>
      <c r="G234" s="109"/>
      <c r="H234" s="25"/>
      <c r="I234" s="109"/>
      <c r="J234" s="25"/>
      <c r="K234" s="109"/>
      <c r="L234" s="25"/>
      <c r="M234" s="26"/>
      <c r="N234" s="25"/>
      <c r="O234" s="109"/>
      <c r="P234" s="25"/>
      <c r="Q234" s="26"/>
      <c r="R234" s="25"/>
      <c r="S234" s="109"/>
    </row>
    <row r="235" spans="1:19" ht="12.75">
      <c r="A235" s="35"/>
      <c r="B235" s="36"/>
      <c r="C235" s="109"/>
      <c r="D235" s="25"/>
      <c r="E235" s="109"/>
      <c r="F235" s="25"/>
      <c r="G235" s="109"/>
      <c r="H235" s="25"/>
      <c r="I235" s="109"/>
      <c r="J235" s="25"/>
      <c r="K235" s="109"/>
      <c r="L235" s="25"/>
      <c r="M235" s="26"/>
      <c r="N235" s="25"/>
      <c r="O235" s="109"/>
      <c r="P235" s="25"/>
      <c r="Q235" s="26"/>
      <c r="R235" s="25"/>
      <c r="S235" s="109"/>
    </row>
    <row r="236" spans="1:19" ht="12.75">
      <c r="A236" s="35"/>
      <c r="B236" s="36"/>
      <c r="C236" s="109"/>
      <c r="D236" s="25"/>
      <c r="E236" s="109"/>
      <c r="F236" s="25"/>
      <c r="G236" s="109"/>
      <c r="H236" s="25"/>
      <c r="I236" s="109"/>
      <c r="J236" s="25"/>
      <c r="K236" s="109"/>
      <c r="L236" s="25"/>
      <c r="M236" s="26"/>
      <c r="N236" s="25"/>
      <c r="O236" s="109"/>
      <c r="P236" s="25"/>
      <c r="Q236" s="26"/>
      <c r="R236" s="25"/>
      <c r="S236" s="109"/>
    </row>
    <row r="237" spans="1:19" ht="12.75">
      <c r="A237" s="35"/>
      <c r="B237" s="36"/>
      <c r="C237" s="109"/>
      <c r="D237" s="25"/>
      <c r="E237" s="109"/>
      <c r="F237" s="25"/>
      <c r="G237" s="109"/>
      <c r="H237" s="25"/>
      <c r="I237" s="109"/>
      <c r="J237" s="25"/>
      <c r="K237" s="109"/>
      <c r="L237" s="25"/>
      <c r="M237" s="26"/>
      <c r="N237" s="25"/>
      <c r="O237" s="109"/>
      <c r="P237" s="25"/>
      <c r="Q237" s="26"/>
      <c r="R237" s="25"/>
      <c r="S237" s="109"/>
    </row>
    <row r="238" spans="1:19" ht="12.75">
      <c r="A238" s="35"/>
      <c r="B238" s="36"/>
      <c r="C238" s="109"/>
      <c r="D238" s="25"/>
      <c r="E238" s="109"/>
      <c r="F238" s="25"/>
      <c r="G238" s="109"/>
      <c r="H238" s="25"/>
      <c r="I238" s="109"/>
      <c r="J238" s="25"/>
      <c r="K238" s="109"/>
      <c r="L238" s="25"/>
      <c r="M238" s="26"/>
      <c r="N238" s="25"/>
      <c r="O238" s="109"/>
      <c r="P238" s="25"/>
      <c r="Q238" s="26"/>
      <c r="R238" s="25"/>
      <c r="S238" s="109"/>
    </row>
    <row r="239" spans="1:19" ht="12.75">
      <c r="A239" s="35"/>
      <c r="B239" s="36"/>
      <c r="C239" s="109"/>
      <c r="D239" s="25"/>
      <c r="E239" s="109"/>
      <c r="F239" s="25"/>
      <c r="G239" s="109"/>
      <c r="H239" s="25"/>
      <c r="I239" s="109"/>
      <c r="J239" s="25"/>
      <c r="K239" s="109"/>
      <c r="L239" s="25"/>
      <c r="M239" s="26"/>
      <c r="N239" s="25"/>
      <c r="O239" s="109"/>
      <c r="P239" s="25"/>
      <c r="Q239" s="26"/>
      <c r="R239" s="25"/>
      <c r="S239" s="109"/>
    </row>
    <row r="240" spans="1:19" ht="12.75">
      <c r="A240" s="35"/>
      <c r="B240" s="36"/>
      <c r="C240" s="109"/>
      <c r="D240" s="25"/>
      <c r="E240" s="109"/>
      <c r="F240" s="25"/>
      <c r="G240" s="109"/>
      <c r="H240" s="25"/>
      <c r="I240" s="109"/>
      <c r="J240" s="25"/>
      <c r="K240" s="109"/>
      <c r="L240" s="25"/>
      <c r="M240" s="26"/>
      <c r="N240" s="25"/>
      <c r="O240" s="109"/>
      <c r="P240" s="25"/>
      <c r="Q240" s="26"/>
      <c r="R240" s="25"/>
      <c r="S240" s="109"/>
    </row>
    <row r="241" spans="1:19" ht="12.75">
      <c r="A241" s="35"/>
      <c r="B241" s="36"/>
      <c r="C241" s="109"/>
      <c r="D241" s="25"/>
      <c r="E241" s="109"/>
      <c r="F241" s="25"/>
      <c r="G241" s="109"/>
      <c r="H241" s="25"/>
      <c r="I241" s="109"/>
      <c r="J241" s="25"/>
      <c r="K241" s="109"/>
      <c r="L241" s="25"/>
      <c r="M241" s="26"/>
      <c r="N241" s="25"/>
      <c r="O241" s="109"/>
      <c r="P241" s="25"/>
      <c r="Q241" s="26"/>
      <c r="R241" s="25"/>
      <c r="S241" s="109"/>
    </row>
    <row r="242" spans="1:19" ht="12.75">
      <c r="A242" s="35"/>
      <c r="B242" s="36"/>
      <c r="C242" s="109"/>
      <c r="D242" s="25"/>
      <c r="E242" s="109"/>
      <c r="F242" s="25"/>
      <c r="G242" s="109"/>
      <c r="H242" s="25"/>
      <c r="I242" s="109"/>
      <c r="J242" s="25"/>
      <c r="K242" s="109"/>
      <c r="L242" s="25"/>
      <c r="M242" s="26"/>
      <c r="N242" s="25"/>
      <c r="O242" s="109"/>
      <c r="P242" s="25"/>
      <c r="Q242" s="26"/>
      <c r="R242" s="25"/>
      <c r="S242" s="109"/>
    </row>
    <row r="243" spans="1:19" ht="12.75">
      <c r="A243" s="35"/>
      <c r="B243" s="36"/>
      <c r="C243" s="109"/>
      <c r="D243" s="25"/>
      <c r="E243" s="109"/>
      <c r="F243" s="25"/>
      <c r="G243" s="109"/>
      <c r="H243" s="25"/>
      <c r="I243" s="109"/>
      <c r="J243" s="25"/>
      <c r="K243" s="109"/>
      <c r="L243" s="25"/>
      <c r="M243" s="26"/>
      <c r="N243" s="25"/>
      <c r="O243" s="109"/>
      <c r="P243" s="25"/>
      <c r="Q243" s="26"/>
      <c r="R243" s="25"/>
      <c r="S243" s="109"/>
    </row>
    <row r="244" spans="1:19" ht="12.75">
      <c r="A244" s="35"/>
      <c r="B244" s="36"/>
      <c r="C244" s="109"/>
      <c r="D244" s="25"/>
      <c r="E244" s="109"/>
      <c r="F244" s="25"/>
      <c r="G244" s="109"/>
      <c r="H244" s="25"/>
      <c r="I244" s="109"/>
      <c r="J244" s="25"/>
      <c r="K244" s="109"/>
      <c r="L244" s="25"/>
      <c r="M244" s="26"/>
      <c r="N244" s="25"/>
      <c r="O244" s="109"/>
      <c r="P244" s="25"/>
      <c r="Q244" s="26"/>
      <c r="R244" s="25"/>
      <c r="S244" s="109"/>
    </row>
    <row r="245" spans="1:19" ht="12.75">
      <c r="A245" s="35"/>
      <c r="B245" s="36"/>
      <c r="C245" s="109"/>
      <c r="D245" s="25"/>
      <c r="E245" s="109"/>
      <c r="F245" s="25"/>
      <c r="G245" s="109"/>
      <c r="H245" s="25"/>
      <c r="I245" s="109"/>
      <c r="J245" s="25"/>
      <c r="K245" s="109"/>
      <c r="L245" s="25"/>
      <c r="M245" s="26"/>
      <c r="N245" s="25"/>
      <c r="O245" s="109"/>
      <c r="P245" s="25"/>
      <c r="Q245" s="26"/>
      <c r="R245" s="25"/>
      <c r="S245" s="109"/>
    </row>
    <row r="246" spans="1:19" ht="12.75">
      <c r="A246" s="35"/>
      <c r="B246" s="36"/>
      <c r="C246" s="109"/>
      <c r="D246" s="25"/>
      <c r="E246" s="109"/>
      <c r="F246" s="25"/>
      <c r="G246" s="109"/>
      <c r="H246" s="25"/>
      <c r="I246" s="109"/>
      <c r="J246" s="25"/>
      <c r="K246" s="109"/>
      <c r="L246" s="25"/>
      <c r="M246" s="26"/>
      <c r="N246" s="25"/>
      <c r="O246" s="109"/>
      <c r="P246" s="25"/>
      <c r="Q246" s="26"/>
      <c r="R246" s="25"/>
      <c r="S246" s="109"/>
    </row>
    <row r="247" spans="1:19" ht="12.75">
      <c r="A247" s="35"/>
      <c r="B247" s="36"/>
      <c r="C247" s="109"/>
      <c r="D247" s="25"/>
      <c r="E247" s="109"/>
      <c r="F247" s="25"/>
      <c r="G247" s="109"/>
      <c r="H247" s="25"/>
      <c r="I247" s="109"/>
      <c r="J247" s="25"/>
      <c r="K247" s="109"/>
      <c r="L247" s="25"/>
      <c r="M247" s="26"/>
      <c r="N247" s="25"/>
      <c r="O247" s="109"/>
      <c r="P247" s="25"/>
      <c r="Q247" s="26"/>
      <c r="R247" s="25"/>
      <c r="S247" s="109"/>
    </row>
    <row r="248" spans="1:19" ht="12.75">
      <c r="A248" s="35"/>
      <c r="B248" s="36"/>
      <c r="C248" s="109"/>
      <c r="D248" s="25"/>
      <c r="E248" s="109"/>
      <c r="F248" s="25"/>
      <c r="G248" s="109"/>
      <c r="H248" s="25"/>
      <c r="I248" s="109"/>
      <c r="J248" s="25"/>
      <c r="K248" s="109"/>
      <c r="L248" s="25"/>
      <c r="M248" s="26"/>
      <c r="N248" s="25"/>
      <c r="O248" s="109"/>
      <c r="P248" s="25"/>
      <c r="Q248" s="26"/>
      <c r="R248" s="25"/>
      <c r="S248" s="109"/>
    </row>
    <row r="249" spans="1:19" ht="12.75">
      <c r="A249" s="35"/>
      <c r="B249" s="36"/>
      <c r="C249" s="109"/>
      <c r="D249" s="25"/>
      <c r="E249" s="109"/>
      <c r="F249" s="25"/>
      <c r="G249" s="109"/>
      <c r="H249" s="25"/>
      <c r="I249" s="109"/>
      <c r="J249" s="25"/>
      <c r="K249" s="109"/>
      <c r="L249" s="25"/>
      <c r="M249" s="26"/>
      <c r="N249" s="25"/>
      <c r="O249" s="109"/>
      <c r="P249" s="25"/>
      <c r="Q249" s="26"/>
      <c r="R249" s="25"/>
      <c r="S249" s="109"/>
    </row>
    <row r="250" spans="1:19" ht="12.75">
      <c r="A250" s="35"/>
      <c r="B250" s="36"/>
      <c r="C250" s="109"/>
      <c r="D250" s="25"/>
      <c r="E250" s="109"/>
      <c r="F250" s="25"/>
      <c r="G250" s="109"/>
      <c r="H250" s="25"/>
      <c r="I250" s="109"/>
      <c r="J250" s="25"/>
      <c r="K250" s="109"/>
      <c r="L250" s="25"/>
      <c r="M250" s="26"/>
      <c r="N250" s="25"/>
      <c r="O250" s="109"/>
      <c r="P250" s="25"/>
      <c r="Q250" s="26"/>
      <c r="R250" s="25"/>
      <c r="S250" s="109"/>
    </row>
    <row r="251" spans="1:19" ht="12.75">
      <c r="A251" s="35"/>
      <c r="B251" s="36"/>
      <c r="C251" s="109"/>
      <c r="D251" s="25"/>
      <c r="E251" s="109"/>
      <c r="F251" s="25"/>
      <c r="G251" s="109"/>
      <c r="H251" s="25"/>
      <c r="I251" s="109"/>
      <c r="J251" s="25"/>
      <c r="K251" s="109"/>
      <c r="L251" s="25"/>
      <c r="M251" s="26"/>
      <c r="N251" s="25"/>
      <c r="O251" s="109"/>
      <c r="P251" s="25"/>
      <c r="Q251" s="26"/>
      <c r="R251" s="25"/>
      <c r="S251" s="109"/>
    </row>
    <row r="252" spans="1:19" ht="12.75">
      <c r="A252" s="35"/>
      <c r="B252" s="36"/>
      <c r="C252" s="109"/>
      <c r="D252" s="25"/>
      <c r="E252" s="109"/>
      <c r="F252" s="25"/>
      <c r="G252" s="109"/>
      <c r="H252" s="25"/>
      <c r="I252" s="109"/>
      <c r="J252" s="25"/>
      <c r="K252" s="109"/>
      <c r="L252" s="25"/>
      <c r="M252" s="26"/>
      <c r="N252" s="25"/>
      <c r="O252" s="109"/>
      <c r="P252" s="25"/>
      <c r="Q252" s="26"/>
      <c r="R252" s="25"/>
      <c r="S252" s="109"/>
    </row>
    <row r="253" spans="1:19" ht="12.75">
      <c r="A253" s="35"/>
      <c r="B253" s="36"/>
      <c r="C253" s="109"/>
      <c r="D253" s="25"/>
      <c r="E253" s="109"/>
      <c r="F253" s="25"/>
      <c r="G253" s="109"/>
      <c r="H253" s="25"/>
      <c r="I253" s="109"/>
      <c r="J253" s="25"/>
      <c r="K253" s="109"/>
      <c r="L253" s="25"/>
      <c r="M253" s="26"/>
      <c r="N253" s="25"/>
      <c r="O253" s="109"/>
      <c r="P253" s="25"/>
      <c r="Q253" s="26"/>
      <c r="R253" s="25"/>
      <c r="S253" s="109"/>
    </row>
    <row r="254" spans="1:19" ht="12.75">
      <c r="A254" s="35"/>
      <c r="B254" s="36"/>
      <c r="C254" s="109"/>
      <c r="D254" s="25"/>
      <c r="E254" s="109"/>
      <c r="F254" s="25"/>
      <c r="G254" s="109"/>
      <c r="H254" s="25"/>
      <c r="I254" s="109"/>
      <c r="J254" s="25"/>
      <c r="K254" s="109"/>
      <c r="L254" s="25"/>
      <c r="M254" s="26"/>
      <c r="N254" s="25"/>
      <c r="O254" s="109"/>
      <c r="P254" s="25"/>
      <c r="Q254" s="26"/>
      <c r="R254" s="25"/>
      <c r="S254" s="109"/>
    </row>
    <row r="255" spans="1:19" ht="12.75">
      <c r="A255" s="35"/>
      <c r="B255" s="36"/>
      <c r="C255" s="109"/>
      <c r="D255" s="25"/>
      <c r="E255" s="109"/>
      <c r="F255" s="25"/>
      <c r="G255" s="109"/>
      <c r="H255" s="25"/>
      <c r="I255" s="109"/>
      <c r="J255" s="25"/>
      <c r="K255" s="109"/>
      <c r="L255" s="25"/>
      <c r="M255" s="26"/>
      <c r="N255" s="25"/>
      <c r="O255" s="109"/>
      <c r="P255" s="25"/>
      <c r="Q255" s="26"/>
      <c r="R255" s="25"/>
      <c r="S255" s="109"/>
    </row>
    <row r="256" spans="1:19" ht="12.75">
      <c r="A256" s="35"/>
      <c r="B256" s="36"/>
      <c r="C256" s="109"/>
      <c r="D256" s="25"/>
      <c r="E256" s="109"/>
      <c r="F256" s="25"/>
      <c r="G256" s="109"/>
      <c r="H256" s="25"/>
      <c r="I256" s="109"/>
      <c r="J256" s="25"/>
      <c r="K256" s="109"/>
      <c r="L256" s="25"/>
      <c r="M256" s="26"/>
      <c r="N256" s="25"/>
      <c r="O256" s="109"/>
      <c r="P256" s="25"/>
      <c r="Q256" s="26"/>
      <c r="R256" s="25"/>
      <c r="S256" s="109"/>
    </row>
    <row r="257" spans="1:19" ht="12.75">
      <c r="A257" s="35"/>
      <c r="B257" s="36"/>
      <c r="C257" s="109"/>
      <c r="D257" s="25"/>
      <c r="E257" s="109"/>
      <c r="F257" s="25"/>
      <c r="G257" s="109"/>
      <c r="H257" s="25"/>
      <c r="I257" s="109"/>
      <c r="J257" s="25"/>
      <c r="K257" s="109"/>
      <c r="L257" s="25"/>
      <c r="M257" s="26"/>
      <c r="N257" s="25"/>
      <c r="O257" s="109"/>
      <c r="P257" s="25"/>
      <c r="Q257" s="26"/>
      <c r="R257" s="25"/>
      <c r="S257" s="109"/>
    </row>
    <row r="258" spans="1:19" ht="12.75">
      <c r="A258" s="35"/>
      <c r="B258" s="36"/>
      <c r="C258" s="109"/>
      <c r="D258" s="25"/>
      <c r="E258" s="109"/>
      <c r="F258" s="25"/>
      <c r="G258" s="109"/>
      <c r="H258" s="25"/>
      <c r="I258" s="109"/>
      <c r="J258" s="25"/>
      <c r="K258" s="109"/>
      <c r="L258" s="25"/>
      <c r="M258" s="26"/>
      <c r="N258" s="25"/>
      <c r="O258" s="109"/>
      <c r="P258" s="25"/>
      <c r="Q258" s="26"/>
      <c r="R258" s="25"/>
      <c r="S258" s="109"/>
    </row>
    <row r="259" spans="1:19" ht="12.75">
      <c r="A259" s="35"/>
      <c r="B259" s="36"/>
      <c r="C259" s="109"/>
      <c r="D259" s="25"/>
      <c r="E259" s="109"/>
      <c r="F259" s="25"/>
      <c r="G259" s="109"/>
      <c r="H259" s="25"/>
      <c r="I259" s="109"/>
      <c r="J259" s="25"/>
      <c r="K259" s="109"/>
      <c r="L259" s="25"/>
      <c r="M259" s="26"/>
      <c r="N259" s="25"/>
      <c r="O259" s="109"/>
      <c r="P259" s="25"/>
      <c r="Q259" s="26"/>
      <c r="R259" s="25"/>
      <c r="S259" s="109"/>
    </row>
    <row r="260" spans="1:19" ht="12.75">
      <c r="A260" s="35"/>
      <c r="B260" s="36"/>
      <c r="C260" s="109"/>
      <c r="D260" s="25"/>
      <c r="E260" s="109"/>
      <c r="F260" s="25"/>
      <c r="G260" s="109"/>
      <c r="H260" s="25"/>
      <c r="I260" s="109"/>
      <c r="J260" s="25"/>
      <c r="K260" s="109"/>
      <c r="L260" s="25"/>
      <c r="M260" s="26"/>
      <c r="N260" s="25"/>
      <c r="O260" s="109"/>
      <c r="P260" s="25"/>
      <c r="Q260" s="26"/>
      <c r="R260" s="25"/>
      <c r="S260" s="109"/>
    </row>
    <row r="261" spans="1:19" ht="12.75">
      <c r="A261" s="35"/>
      <c r="B261" s="36"/>
      <c r="C261" s="109"/>
      <c r="D261" s="25"/>
      <c r="E261" s="109"/>
      <c r="F261" s="25"/>
      <c r="G261" s="109"/>
      <c r="H261" s="25"/>
      <c r="I261" s="109"/>
      <c r="J261" s="25"/>
      <c r="K261" s="109"/>
      <c r="L261" s="25"/>
      <c r="M261" s="26"/>
      <c r="N261" s="25"/>
      <c r="O261" s="109"/>
      <c r="P261" s="25"/>
      <c r="Q261" s="26"/>
      <c r="R261" s="25"/>
      <c r="S261" s="109"/>
    </row>
    <row r="262" spans="1:19" ht="12.75">
      <c r="A262" s="35"/>
      <c r="B262" s="36"/>
      <c r="C262" s="109"/>
      <c r="D262" s="25"/>
      <c r="E262" s="109"/>
      <c r="F262" s="25"/>
      <c r="G262" s="109"/>
      <c r="H262" s="25"/>
      <c r="I262" s="109"/>
      <c r="J262" s="25"/>
      <c r="K262" s="109"/>
      <c r="L262" s="25"/>
      <c r="M262" s="26"/>
      <c r="N262" s="25"/>
      <c r="O262" s="109"/>
      <c r="P262" s="25"/>
      <c r="Q262" s="26"/>
      <c r="R262" s="25"/>
      <c r="S262" s="109"/>
    </row>
    <row r="263" spans="1:19" ht="12.75">
      <c r="A263" s="35"/>
      <c r="B263" s="36"/>
      <c r="C263" s="109"/>
      <c r="D263" s="25"/>
      <c r="E263" s="109"/>
      <c r="F263" s="25"/>
      <c r="G263" s="109"/>
      <c r="H263" s="25"/>
      <c r="I263" s="109"/>
      <c r="J263" s="25"/>
      <c r="K263" s="109"/>
      <c r="L263" s="25"/>
      <c r="M263" s="26"/>
      <c r="N263" s="25"/>
      <c r="O263" s="109"/>
      <c r="P263" s="25"/>
      <c r="Q263" s="26"/>
      <c r="R263" s="25"/>
      <c r="S263" s="109"/>
    </row>
    <row r="264" spans="1:19" ht="12.75">
      <c r="A264" s="35"/>
      <c r="B264" s="36"/>
      <c r="C264" s="109"/>
      <c r="D264" s="25"/>
      <c r="E264" s="109"/>
      <c r="F264" s="25"/>
      <c r="G264" s="109"/>
      <c r="H264" s="25"/>
      <c r="I264" s="109"/>
      <c r="J264" s="25"/>
      <c r="K264" s="109"/>
      <c r="L264" s="25"/>
      <c r="M264" s="26"/>
      <c r="N264" s="25"/>
      <c r="O264" s="109"/>
      <c r="P264" s="25"/>
      <c r="Q264" s="26"/>
      <c r="R264" s="25"/>
      <c r="S264" s="109"/>
    </row>
    <row r="265" spans="1:19" ht="12.75">
      <c r="A265" s="35"/>
      <c r="B265" s="36"/>
      <c r="C265" s="109"/>
      <c r="D265" s="25"/>
      <c r="E265" s="109"/>
      <c r="F265" s="25"/>
      <c r="G265" s="109"/>
      <c r="H265" s="25"/>
      <c r="I265" s="109"/>
      <c r="J265" s="25"/>
      <c r="K265" s="109"/>
      <c r="L265" s="25"/>
      <c r="M265" s="26"/>
      <c r="N265" s="25"/>
      <c r="O265" s="109"/>
      <c r="P265" s="25"/>
      <c r="Q265" s="26"/>
      <c r="R265" s="25"/>
      <c r="S265" s="109"/>
    </row>
    <row r="266" spans="1:19" ht="12.75">
      <c r="A266" s="35"/>
      <c r="B266" s="36"/>
      <c r="C266" s="109"/>
      <c r="D266" s="25"/>
      <c r="E266" s="109"/>
      <c r="F266" s="25"/>
      <c r="G266" s="109"/>
      <c r="H266" s="25"/>
      <c r="I266" s="109"/>
      <c r="J266" s="25"/>
      <c r="K266" s="109"/>
      <c r="L266" s="25"/>
      <c r="M266" s="26"/>
      <c r="N266" s="25"/>
      <c r="O266" s="109"/>
      <c r="P266" s="25"/>
      <c r="Q266" s="26"/>
      <c r="R266" s="25"/>
      <c r="S266" s="109"/>
    </row>
    <row r="267" spans="1:19" ht="12.75">
      <c r="A267" s="35"/>
      <c r="B267" s="36"/>
      <c r="C267" s="109"/>
      <c r="D267" s="25"/>
      <c r="E267" s="109"/>
      <c r="F267" s="25"/>
      <c r="G267" s="109"/>
      <c r="H267" s="25"/>
      <c r="I267" s="109"/>
      <c r="J267" s="25"/>
      <c r="K267" s="109"/>
      <c r="L267" s="25"/>
      <c r="M267" s="26"/>
      <c r="N267" s="25"/>
      <c r="O267" s="109"/>
      <c r="P267" s="25"/>
      <c r="Q267" s="26"/>
      <c r="R267" s="25"/>
      <c r="S267" s="109"/>
    </row>
    <row r="268" spans="1:19" ht="12.75">
      <c r="A268" s="35"/>
      <c r="B268" s="36"/>
      <c r="C268" s="109"/>
      <c r="D268" s="25"/>
      <c r="E268" s="109"/>
      <c r="F268" s="25"/>
      <c r="G268" s="109"/>
      <c r="H268" s="25"/>
      <c r="I268" s="109"/>
      <c r="J268" s="25"/>
      <c r="K268" s="109"/>
      <c r="L268" s="25"/>
      <c r="M268" s="26"/>
      <c r="N268" s="25"/>
      <c r="O268" s="109"/>
      <c r="P268" s="25"/>
      <c r="Q268" s="26"/>
      <c r="R268" s="25"/>
      <c r="S268" s="109"/>
    </row>
    <row r="269" spans="1:19" ht="12.75">
      <c r="A269" s="35"/>
      <c r="B269" s="36"/>
      <c r="C269" s="109"/>
      <c r="D269" s="25"/>
      <c r="E269" s="109"/>
      <c r="F269" s="25"/>
      <c r="G269" s="109"/>
      <c r="H269" s="25"/>
      <c r="I269" s="109"/>
      <c r="J269" s="25"/>
      <c r="K269" s="109"/>
      <c r="L269" s="25"/>
      <c r="M269" s="26"/>
      <c r="N269" s="25"/>
      <c r="O269" s="109"/>
      <c r="P269" s="25"/>
      <c r="Q269" s="26"/>
      <c r="R269" s="25"/>
      <c r="S269" s="109"/>
    </row>
    <row r="270" spans="1:19" ht="12.75">
      <c r="A270" s="35"/>
      <c r="B270" s="36"/>
      <c r="C270" s="109"/>
      <c r="D270" s="25"/>
      <c r="E270" s="109"/>
      <c r="F270" s="25"/>
      <c r="G270" s="109"/>
      <c r="H270" s="25"/>
      <c r="I270" s="109"/>
      <c r="J270" s="25"/>
      <c r="K270" s="109"/>
      <c r="L270" s="25"/>
      <c r="M270" s="26"/>
      <c r="N270" s="25"/>
      <c r="O270" s="109"/>
      <c r="P270" s="25"/>
      <c r="Q270" s="26"/>
      <c r="R270" s="25"/>
      <c r="S270" s="109"/>
    </row>
    <row r="271" spans="1:19" ht="12.75">
      <c r="A271" s="35"/>
      <c r="B271" s="36"/>
      <c r="C271" s="109"/>
      <c r="D271" s="25"/>
      <c r="E271" s="109"/>
      <c r="F271" s="25"/>
      <c r="G271" s="109"/>
      <c r="H271" s="25"/>
      <c r="I271" s="109"/>
      <c r="J271" s="25"/>
      <c r="K271" s="109"/>
      <c r="L271" s="25"/>
      <c r="M271" s="26"/>
      <c r="N271" s="25"/>
      <c r="O271" s="109"/>
      <c r="P271" s="25"/>
      <c r="Q271" s="26"/>
      <c r="R271" s="25"/>
      <c r="S271" s="109"/>
    </row>
    <row r="272" spans="1:19" ht="12.75">
      <c r="A272" s="35"/>
      <c r="B272" s="36"/>
      <c r="C272" s="109"/>
      <c r="D272" s="25"/>
      <c r="E272" s="109"/>
      <c r="F272" s="25"/>
      <c r="G272" s="109"/>
      <c r="H272" s="25"/>
      <c r="I272" s="109"/>
      <c r="J272" s="25"/>
      <c r="K272" s="109"/>
      <c r="L272" s="25"/>
      <c r="M272" s="26"/>
      <c r="N272" s="25"/>
      <c r="O272" s="109"/>
      <c r="P272" s="25"/>
      <c r="Q272" s="26"/>
      <c r="R272" s="25"/>
      <c r="S272" s="109"/>
    </row>
    <row r="273" spans="1:19" ht="12.75">
      <c r="A273" s="35"/>
      <c r="B273" s="36"/>
      <c r="C273" s="109"/>
      <c r="D273" s="25"/>
      <c r="E273" s="109"/>
      <c r="F273" s="25"/>
      <c r="G273" s="109"/>
      <c r="H273" s="25"/>
      <c r="I273" s="109"/>
      <c r="J273" s="25"/>
      <c r="K273" s="109"/>
      <c r="L273" s="25"/>
      <c r="M273" s="26"/>
      <c r="N273" s="25"/>
      <c r="O273" s="109"/>
      <c r="P273" s="25"/>
      <c r="Q273" s="26"/>
      <c r="R273" s="25"/>
      <c r="S273" s="109"/>
    </row>
    <row r="274" spans="1:19" ht="12.75">
      <c r="A274" s="35"/>
      <c r="B274" s="36"/>
      <c r="C274" s="109"/>
      <c r="D274" s="25"/>
      <c r="E274" s="109"/>
      <c r="F274" s="25"/>
      <c r="G274" s="109"/>
      <c r="H274" s="25"/>
      <c r="I274" s="109"/>
      <c r="J274" s="25"/>
      <c r="K274" s="109"/>
      <c r="L274" s="25"/>
      <c r="M274" s="26"/>
      <c r="N274" s="25"/>
      <c r="O274" s="109"/>
      <c r="P274" s="25"/>
      <c r="Q274" s="26"/>
      <c r="R274" s="25"/>
      <c r="S274" s="109"/>
    </row>
    <row r="275" spans="1:19" ht="12.75">
      <c r="A275" s="35"/>
      <c r="B275" s="36"/>
      <c r="C275" s="109"/>
      <c r="D275" s="25"/>
      <c r="E275" s="109"/>
      <c r="F275" s="25"/>
      <c r="G275" s="109"/>
      <c r="H275" s="25"/>
      <c r="I275" s="109"/>
      <c r="J275" s="25"/>
      <c r="K275" s="109"/>
      <c r="L275" s="25"/>
      <c r="M275" s="26"/>
      <c r="N275" s="25"/>
      <c r="O275" s="109"/>
      <c r="P275" s="25"/>
      <c r="Q275" s="26"/>
      <c r="R275" s="25"/>
      <c r="S275" s="109"/>
    </row>
    <row r="276" spans="1:19" ht="12.75">
      <c r="A276" s="35"/>
      <c r="B276" s="36"/>
      <c r="C276" s="109"/>
      <c r="D276" s="25"/>
      <c r="E276" s="109"/>
      <c r="F276" s="25"/>
      <c r="G276" s="109"/>
      <c r="H276" s="25"/>
      <c r="I276" s="109"/>
      <c r="J276" s="25"/>
      <c r="K276" s="109"/>
      <c r="L276" s="25"/>
      <c r="M276" s="26"/>
      <c r="N276" s="25"/>
      <c r="O276" s="109"/>
      <c r="P276" s="25"/>
      <c r="Q276" s="26"/>
      <c r="R276" s="25"/>
      <c r="S276" s="109"/>
    </row>
    <row r="277" spans="1:19" ht="12.75">
      <c r="A277" s="35"/>
      <c r="B277" s="36"/>
      <c r="C277" s="109"/>
      <c r="D277" s="25"/>
      <c r="E277" s="109"/>
      <c r="F277" s="25"/>
      <c r="G277" s="109"/>
      <c r="H277" s="25"/>
      <c r="I277" s="109"/>
      <c r="J277" s="25"/>
      <c r="K277" s="109"/>
      <c r="L277" s="25"/>
      <c r="M277" s="26"/>
      <c r="N277" s="25"/>
      <c r="O277" s="109"/>
      <c r="P277" s="25"/>
      <c r="Q277" s="26"/>
      <c r="R277" s="25"/>
      <c r="S277" s="109"/>
    </row>
    <row r="278" spans="1:19" ht="12.75">
      <c r="A278" s="35"/>
      <c r="B278" s="36"/>
      <c r="C278" s="109"/>
      <c r="D278" s="25"/>
      <c r="E278" s="109"/>
      <c r="F278" s="25"/>
      <c r="G278" s="109"/>
      <c r="H278" s="25"/>
      <c r="I278" s="109"/>
      <c r="J278" s="25"/>
      <c r="K278" s="109"/>
      <c r="L278" s="25"/>
      <c r="M278" s="26"/>
      <c r="N278" s="25"/>
      <c r="O278" s="109"/>
      <c r="P278" s="25"/>
      <c r="Q278" s="26"/>
      <c r="R278" s="25"/>
      <c r="S278" s="109"/>
    </row>
    <row r="279" spans="1:19" ht="12.75">
      <c r="A279" s="35"/>
      <c r="B279" s="36"/>
      <c r="C279" s="109"/>
      <c r="D279" s="25"/>
      <c r="E279" s="109"/>
      <c r="F279" s="25"/>
      <c r="G279" s="109"/>
      <c r="H279" s="25"/>
      <c r="I279" s="109"/>
      <c r="J279" s="25"/>
      <c r="K279" s="109"/>
      <c r="L279" s="25"/>
      <c r="M279" s="26"/>
      <c r="N279" s="25"/>
      <c r="O279" s="109"/>
      <c r="P279" s="25"/>
      <c r="Q279" s="26"/>
      <c r="R279" s="25"/>
      <c r="S279" s="109"/>
    </row>
    <row r="280" spans="1:19" ht="12.75">
      <c r="A280" s="35"/>
      <c r="B280" s="36"/>
      <c r="C280" s="109"/>
      <c r="D280" s="25"/>
      <c r="E280" s="109"/>
      <c r="F280" s="25"/>
      <c r="G280" s="109"/>
      <c r="H280" s="25"/>
      <c r="I280" s="109"/>
      <c r="J280" s="25"/>
      <c r="K280" s="109"/>
      <c r="L280" s="25"/>
      <c r="M280" s="26"/>
      <c r="N280" s="25"/>
      <c r="O280" s="109"/>
      <c r="P280" s="25"/>
      <c r="Q280" s="26"/>
      <c r="R280" s="25"/>
      <c r="S280" s="109"/>
    </row>
    <row r="281" spans="1:19" ht="12.75">
      <c r="A281" s="35"/>
      <c r="B281" s="36"/>
      <c r="C281" s="109"/>
      <c r="D281" s="25"/>
      <c r="E281" s="109"/>
      <c r="F281" s="25"/>
      <c r="G281" s="109"/>
      <c r="H281" s="25"/>
      <c r="I281" s="109"/>
      <c r="J281" s="25"/>
      <c r="K281" s="109"/>
      <c r="L281" s="25"/>
      <c r="M281" s="26"/>
      <c r="N281" s="25"/>
      <c r="O281" s="109"/>
      <c r="P281" s="25"/>
      <c r="Q281" s="26"/>
      <c r="R281" s="25"/>
      <c r="S281" s="109"/>
    </row>
    <row r="282" spans="1:19" ht="12.75">
      <c r="A282" s="35"/>
      <c r="B282" s="36"/>
      <c r="C282" s="109"/>
      <c r="D282" s="25"/>
      <c r="E282" s="109"/>
      <c r="F282" s="25"/>
      <c r="G282" s="109"/>
      <c r="H282" s="25"/>
      <c r="I282" s="109"/>
      <c r="J282" s="25"/>
      <c r="K282" s="109"/>
      <c r="L282" s="25"/>
      <c r="M282" s="26"/>
      <c r="N282" s="25"/>
      <c r="O282" s="109"/>
      <c r="P282" s="25"/>
      <c r="Q282" s="26"/>
      <c r="R282" s="25"/>
      <c r="S282" s="109"/>
    </row>
    <row r="283" spans="1:19" ht="12.75">
      <c r="A283" s="35"/>
      <c r="B283" s="36"/>
      <c r="C283" s="109"/>
      <c r="D283" s="25"/>
      <c r="E283" s="109"/>
      <c r="F283" s="25"/>
      <c r="G283" s="109"/>
      <c r="H283" s="25"/>
      <c r="I283" s="109"/>
      <c r="J283" s="25"/>
      <c r="K283" s="109"/>
      <c r="L283" s="25"/>
      <c r="M283" s="26"/>
      <c r="N283" s="25"/>
      <c r="O283" s="109"/>
      <c r="P283" s="25"/>
      <c r="Q283" s="26"/>
      <c r="R283" s="25"/>
      <c r="S283" s="109"/>
    </row>
    <row r="284" spans="1:19" ht="12.75">
      <c r="A284" s="35"/>
      <c r="B284" s="36"/>
      <c r="C284" s="109"/>
      <c r="D284" s="25"/>
      <c r="E284" s="109"/>
      <c r="F284" s="25"/>
      <c r="G284" s="109"/>
      <c r="H284" s="25"/>
      <c r="I284" s="109"/>
      <c r="J284" s="25"/>
      <c r="K284" s="109"/>
      <c r="L284" s="25"/>
      <c r="M284" s="26"/>
      <c r="N284" s="25"/>
      <c r="O284" s="109"/>
      <c r="P284" s="25"/>
      <c r="Q284" s="26"/>
      <c r="R284" s="25"/>
      <c r="S284" s="109"/>
    </row>
    <row r="285" spans="1:19" ht="12.75">
      <c r="A285" s="35"/>
      <c r="B285" s="36"/>
      <c r="C285" s="109"/>
      <c r="D285" s="25"/>
      <c r="E285" s="109"/>
      <c r="F285" s="25"/>
      <c r="G285" s="109"/>
      <c r="H285" s="25"/>
      <c r="I285" s="109"/>
      <c r="J285" s="25"/>
      <c r="K285" s="109"/>
      <c r="L285" s="25"/>
      <c r="M285" s="26"/>
      <c r="N285" s="25"/>
      <c r="O285" s="109"/>
      <c r="P285" s="25"/>
      <c r="Q285" s="26"/>
      <c r="R285" s="25"/>
      <c r="S285" s="109"/>
    </row>
    <row r="286" spans="1:19" ht="12.75">
      <c r="A286" s="35"/>
      <c r="B286" s="36"/>
      <c r="C286" s="109"/>
      <c r="D286" s="25"/>
      <c r="E286" s="109"/>
      <c r="F286" s="25"/>
      <c r="G286" s="109"/>
      <c r="H286" s="25"/>
      <c r="I286" s="109"/>
      <c r="J286" s="25"/>
      <c r="K286" s="109"/>
      <c r="L286" s="25"/>
      <c r="M286" s="26"/>
      <c r="N286" s="25"/>
      <c r="O286" s="109"/>
      <c r="P286" s="25"/>
      <c r="Q286" s="26"/>
      <c r="R286" s="25"/>
      <c r="S286" s="109"/>
    </row>
    <row r="287" spans="1:19" ht="12.75">
      <c r="A287" s="35"/>
      <c r="B287" s="36"/>
      <c r="C287" s="109"/>
      <c r="D287" s="25"/>
      <c r="E287" s="109"/>
      <c r="F287" s="25"/>
      <c r="G287" s="109"/>
      <c r="H287" s="25"/>
      <c r="I287" s="109"/>
      <c r="J287" s="25"/>
      <c r="K287" s="109"/>
      <c r="L287" s="25"/>
      <c r="M287" s="26"/>
      <c r="N287" s="25"/>
      <c r="O287" s="109"/>
      <c r="P287" s="25"/>
      <c r="Q287" s="26"/>
      <c r="R287" s="25"/>
      <c r="S287" s="109"/>
    </row>
    <row r="288" spans="1:19" ht="12.75">
      <c r="A288" s="35"/>
      <c r="B288" s="36"/>
      <c r="C288" s="109"/>
      <c r="D288" s="25"/>
      <c r="E288" s="109"/>
      <c r="F288" s="25"/>
      <c r="G288" s="109"/>
      <c r="H288" s="25"/>
      <c r="I288" s="109"/>
      <c r="J288" s="25"/>
      <c r="K288" s="109"/>
      <c r="L288" s="25"/>
      <c r="M288" s="26"/>
      <c r="N288" s="25"/>
      <c r="O288" s="109"/>
      <c r="P288" s="25"/>
      <c r="Q288" s="26"/>
      <c r="R288" s="25"/>
      <c r="S288" s="109"/>
    </row>
    <row r="289" spans="1:19" ht="12.75">
      <c r="A289" s="35"/>
      <c r="B289" s="36"/>
      <c r="C289" s="109"/>
      <c r="D289" s="25"/>
      <c r="E289" s="109"/>
      <c r="F289" s="25"/>
      <c r="G289" s="109"/>
      <c r="H289" s="25"/>
      <c r="I289" s="109"/>
      <c r="J289" s="25"/>
      <c r="K289" s="109"/>
      <c r="L289" s="25"/>
      <c r="M289" s="26"/>
      <c r="N289" s="25"/>
      <c r="O289" s="109"/>
      <c r="P289" s="25"/>
      <c r="Q289" s="26"/>
      <c r="R289" s="25"/>
      <c r="S289" s="109"/>
    </row>
    <row r="290" spans="1:19" ht="12.75">
      <c r="A290" s="35"/>
      <c r="B290" s="36"/>
      <c r="C290" s="109"/>
      <c r="D290" s="25"/>
      <c r="E290" s="109"/>
      <c r="F290" s="25"/>
      <c r="G290" s="109"/>
      <c r="H290" s="25"/>
      <c r="I290" s="109"/>
      <c r="J290" s="25"/>
      <c r="K290" s="109"/>
      <c r="L290" s="25"/>
      <c r="M290" s="26"/>
      <c r="N290" s="25"/>
      <c r="O290" s="109"/>
      <c r="P290" s="25"/>
      <c r="Q290" s="26"/>
      <c r="R290" s="25"/>
      <c r="S290" s="109"/>
    </row>
    <row r="291" spans="1:19" ht="12.75">
      <c r="A291" s="35"/>
      <c r="B291" s="36"/>
      <c r="C291" s="109"/>
      <c r="D291" s="25"/>
      <c r="E291" s="109"/>
      <c r="F291" s="25"/>
      <c r="G291" s="109"/>
      <c r="H291" s="25"/>
      <c r="I291" s="109"/>
      <c r="J291" s="25"/>
      <c r="K291" s="109"/>
      <c r="L291" s="25"/>
      <c r="M291" s="26"/>
      <c r="N291" s="25"/>
      <c r="O291" s="109"/>
      <c r="P291" s="25"/>
      <c r="Q291" s="26"/>
      <c r="R291" s="25"/>
      <c r="S291" s="109"/>
    </row>
    <row r="292" spans="1:19" ht="12.75">
      <c r="A292" s="35"/>
      <c r="B292" s="36"/>
      <c r="C292" s="109"/>
      <c r="D292" s="25"/>
      <c r="E292" s="109"/>
      <c r="F292" s="25"/>
      <c r="G292" s="109"/>
      <c r="H292" s="25"/>
      <c r="I292" s="109"/>
      <c r="J292" s="25"/>
      <c r="K292" s="109"/>
      <c r="L292" s="25"/>
      <c r="M292" s="26"/>
      <c r="N292" s="25"/>
      <c r="O292" s="109"/>
      <c r="P292" s="25"/>
      <c r="Q292" s="26"/>
      <c r="R292" s="25"/>
      <c r="S292" s="109"/>
    </row>
    <row r="293" spans="1:19" ht="12.75">
      <c r="A293" s="35"/>
      <c r="B293" s="36"/>
      <c r="C293" s="109"/>
      <c r="D293" s="25"/>
      <c r="E293" s="109"/>
      <c r="F293" s="25"/>
      <c r="G293" s="109"/>
      <c r="H293" s="25"/>
      <c r="I293" s="109"/>
      <c r="J293" s="25"/>
      <c r="K293" s="109"/>
      <c r="L293" s="25"/>
      <c r="M293" s="26"/>
      <c r="N293" s="25"/>
      <c r="O293" s="109"/>
      <c r="P293" s="25"/>
      <c r="Q293" s="26"/>
      <c r="R293" s="25"/>
      <c r="S293" s="109"/>
    </row>
    <row r="294" spans="1:19" ht="12.75">
      <c r="A294" s="35"/>
      <c r="B294" s="36"/>
      <c r="C294" s="109"/>
      <c r="D294" s="25"/>
      <c r="E294" s="109"/>
      <c r="F294" s="25"/>
      <c r="G294" s="109"/>
      <c r="H294" s="25"/>
      <c r="I294" s="109"/>
      <c r="J294" s="25"/>
      <c r="K294" s="109"/>
      <c r="L294" s="25"/>
      <c r="M294" s="26"/>
      <c r="N294" s="25"/>
      <c r="O294" s="109"/>
      <c r="P294" s="25"/>
      <c r="Q294" s="26"/>
      <c r="R294" s="25"/>
      <c r="S294" s="109"/>
    </row>
    <row r="295" spans="1:19" ht="12.75">
      <c r="A295" s="35"/>
      <c r="B295" s="36"/>
      <c r="C295" s="109"/>
      <c r="D295" s="25"/>
      <c r="E295" s="109"/>
      <c r="F295" s="25"/>
      <c r="G295" s="109"/>
      <c r="H295" s="25"/>
      <c r="I295" s="109"/>
      <c r="J295" s="25"/>
      <c r="K295" s="109"/>
      <c r="L295" s="25"/>
      <c r="M295" s="26"/>
      <c r="N295" s="25"/>
      <c r="O295" s="109"/>
      <c r="P295" s="25"/>
      <c r="Q295" s="26"/>
      <c r="R295" s="25"/>
      <c r="S295" s="109"/>
    </row>
    <row r="296" spans="1:19" ht="12.75">
      <c r="A296" s="35"/>
      <c r="B296" s="36"/>
      <c r="C296" s="109"/>
      <c r="D296" s="25"/>
      <c r="E296" s="109"/>
      <c r="F296" s="25"/>
      <c r="G296" s="109"/>
      <c r="H296" s="25"/>
      <c r="I296" s="109"/>
      <c r="J296" s="25"/>
      <c r="K296" s="109"/>
      <c r="L296" s="25"/>
      <c r="M296" s="26"/>
      <c r="N296" s="25"/>
      <c r="O296" s="109"/>
      <c r="P296" s="25"/>
      <c r="Q296" s="26"/>
      <c r="R296" s="25"/>
      <c r="S296" s="109"/>
    </row>
    <row r="297" spans="1:19" ht="12.75">
      <c r="A297" s="35"/>
      <c r="B297" s="36"/>
      <c r="C297" s="109"/>
      <c r="D297" s="25"/>
      <c r="E297" s="109"/>
      <c r="F297" s="25"/>
      <c r="G297" s="109"/>
      <c r="H297" s="25"/>
      <c r="I297" s="109"/>
      <c r="J297" s="25"/>
      <c r="K297" s="109"/>
      <c r="L297" s="25"/>
      <c r="M297" s="26"/>
      <c r="N297" s="25"/>
      <c r="O297" s="109"/>
      <c r="P297" s="25"/>
      <c r="Q297" s="26"/>
      <c r="R297" s="25"/>
      <c r="S297" s="109"/>
    </row>
    <row r="298" spans="1:19" ht="12.75">
      <c r="A298" s="35"/>
      <c r="B298" s="36"/>
      <c r="C298" s="109"/>
      <c r="D298" s="25"/>
      <c r="E298" s="109"/>
      <c r="F298" s="25"/>
      <c r="G298" s="109"/>
      <c r="H298" s="25"/>
      <c r="I298" s="109"/>
      <c r="J298" s="25"/>
      <c r="K298" s="109"/>
      <c r="L298" s="25"/>
      <c r="M298" s="26"/>
      <c r="N298" s="25"/>
      <c r="O298" s="109"/>
      <c r="P298" s="25"/>
      <c r="Q298" s="26"/>
      <c r="R298" s="25"/>
      <c r="S298" s="109"/>
    </row>
    <row r="299" spans="1:19" ht="12.75">
      <c r="A299" s="35"/>
      <c r="B299" s="36"/>
      <c r="C299" s="109"/>
      <c r="D299" s="25"/>
      <c r="E299" s="109"/>
      <c r="F299" s="25"/>
      <c r="G299" s="109"/>
      <c r="H299" s="25"/>
      <c r="I299" s="109"/>
      <c r="J299" s="25"/>
      <c r="K299" s="109"/>
      <c r="L299" s="25"/>
      <c r="M299" s="26"/>
      <c r="N299" s="25"/>
      <c r="O299" s="109"/>
      <c r="P299" s="25"/>
      <c r="Q299" s="26"/>
      <c r="R299" s="25"/>
      <c r="S299" s="109"/>
    </row>
    <row r="300" spans="1:19" ht="12.75">
      <c r="A300" s="35"/>
      <c r="B300" s="36"/>
      <c r="C300" s="109"/>
      <c r="D300" s="25"/>
      <c r="E300" s="109"/>
      <c r="F300" s="25"/>
      <c r="G300" s="109"/>
      <c r="H300" s="25"/>
      <c r="I300" s="109"/>
      <c r="J300" s="25"/>
      <c r="K300" s="109"/>
      <c r="L300" s="25"/>
      <c r="M300" s="26"/>
      <c r="N300" s="25"/>
      <c r="O300" s="109"/>
      <c r="P300" s="25"/>
      <c r="Q300" s="26"/>
      <c r="R300" s="25"/>
      <c r="S300" s="109"/>
    </row>
    <row r="301" spans="1:19" ht="12.75">
      <c r="A301" s="35"/>
      <c r="B301" s="36"/>
      <c r="C301" s="109"/>
      <c r="D301" s="25"/>
      <c r="E301" s="109"/>
      <c r="F301" s="25"/>
      <c r="G301" s="109"/>
      <c r="H301" s="25"/>
      <c r="I301" s="109"/>
      <c r="J301" s="25"/>
      <c r="K301" s="109"/>
      <c r="L301" s="25"/>
      <c r="M301" s="26"/>
      <c r="N301" s="25"/>
      <c r="O301" s="109"/>
      <c r="P301" s="25"/>
      <c r="Q301" s="26"/>
      <c r="R301" s="25"/>
      <c r="S301" s="109"/>
    </row>
    <row r="302" spans="1:19" ht="12.75">
      <c r="A302" s="35"/>
      <c r="B302" s="36"/>
      <c r="C302" s="109"/>
      <c r="D302" s="25"/>
      <c r="E302" s="109"/>
      <c r="F302" s="25"/>
      <c r="G302" s="109"/>
      <c r="H302" s="25"/>
      <c r="I302" s="109"/>
      <c r="J302" s="25"/>
      <c r="K302" s="109"/>
      <c r="L302" s="25"/>
      <c r="M302" s="26"/>
      <c r="N302" s="25"/>
      <c r="O302" s="109"/>
      <c r="P302" s="25"/>
      <c r="Q302" s="26"/>
      <c r="R302" s="25"/>
      <c r="S302" s="109"/>
    </row>
    <row r="303" spans="1:19" ht="12.75">
      <c r="A303" s="35"/>
      <c r="B303" s="36"/>
      <c r="C303" s="109"/>
      <c r="D303" s="25"/>
      <c r="E303" s="109"/>
      <c r="F303" s="25"/>
      <c r="G303" s="109"/>
      <c r="H303" s="25"/>
      <c r="I303" s="109"/>
      <c r="J303" s="25"/>
      <c r="K303" s="109"/>
      <c r="L303" s="25"/>
      <c r="M303" s="26"/>
      <c r="N303" s="25"/>
      <c r="O303" s="109"/>
      <c r="P303" s="25"/>
      <c r="Q303" s="26"/>
      <c r="R303" s="25"/>
      <c r="S303" s="109"/>
    </row>
    <row r="304" spans="1:19" ht="12.75">
      <c r="A304" s="35"/>
      <c r="B304" s="36"/>
      <c r="C304" s="109"/>
      <c r="D304" s="25"/>
      <c r="E304" s="109"/>
      <c r="F304" s="25"/>
      <c r="G304" s="109"/>
      <c r="H304" s="25"/>
      <c r="I304" s="109"/>
      <c r="J304" s="25"/>
      <c r="K304" s="109"/>
      <c r="L304" s="25"/>
      <c r="M304" s="26"/>
      <c r="N304" s="25"/>
      <c r="O304" s="109"/>
      <c r="P304" s="25"/>
      <c r="Q304" s="26"/>
      <c r="R304" s="25"/>
      <c r="S304" s="109"/>
    </row>
    <row r="305" spans="1:19" ht="12.75">
      <c r="A305" s="35"/>
      <c r="B305" s="36"/>
      <c r="C305" s="109"/>
      <c r="D305" s="25"/>
      <c r="E305" s="109"/>
      <c r="F305" s="25"/>
      <c r="G305" s="109"/>
      <c r="H305" s="25"/>
      <c r="I305" s="109"/>
      <c r="J305" s="25"/>
      <c r="K305" s="109"/>
      <c r="L305" s="25"/>
      <c r="M305" s="26"/>
      <c r="N305" s="25"/>
      <c r="O305" s="109"/>
      <c r="P305" s="25"/>
      <c r="Q305" s="26"/>
      <c r="R305" s="25"/>
      <c r="S305" s="109"/>
    </row>
    <row r="306" spans="1:19" ht="12.75">
      <c r="A306" s="35"/>
      <c r="B306" s="36"/>
      <c r="C306" s="109"/>
      <c r="D306" s="25"/>
      <c r="E306" s="109"/>
      <c r="F306" s="25"/>
      <c r="G306" s="109"/>
      <c r="H306" s="25"/>
      <c r="I306" s="109"/>
      <c r="J306" s="25"/>
      <c r="K306" s="109"/>
      <c r="L306" s="25"/>
      <c r="M306" s="26"/>
      <c r="N306" s="25"/>
      <c r="O306" s="109"/>
      <c r="P306" s="25"/>
      <c r="Q306" s="26"/>
      <c r="R306" s="25"/>
      <c r="S306" s="109"/>
    </row>
    <row r="307" spans="1:19" ht="12.75">
      <c r="A307" s="35"/>
      <c r="B307" s="36"/>
      <c r="C307" s="109"/>
      <c r="D307" s="25"/>
      <c r="E307" s="109"/>
      <c r="F307" s="25"/>
      <c r="G307" s="109"/>
      <c r="H307" s="25"/>
      <c r="I307" s="109"/>
      <c r="J307" s="25"/>
      <c r="K307" s="109"/>
      <c r="L307" s="25"/>
      <c r="M307" s="26"/>
      <c r="N307" s="25"/>
      <c r="O307" s="109"/>
      <c r="P307" s="25"/>
      <c r="Q307" s="26"/>
      <c r="R307" s="25"/>
      <c r="S307" s="109"/>
    </row>
    <row r="308" spans="1:19" ht="12.75">
      <c r="A308" s="35"/>
      <c r="B308" s="36"/>
      <c r="C308" s="109"/>
      <c r="D308" s="25"/>
      <c r="E308" s="109"/>
      <c r="F308" s="25"/>
      <c r="G308" s="109"/>
      <c r="H308" s="25"/>
      <c r="I308" s="109"/>
      <c r="J308" s="25"/>
      <c r="K308" s="109"/>
      <c r="L308" s="25"/>
      <c r="M308" s="26"/>
      <c r="N308" s="25"/>
      <c r="O308" s="109"/>
      <c r="P308" s="25"/>
      <c r="Q308" s="26"/>
      <c r="R308" s="25"/>
      <c r="S308" s="109"/>
    </row>
    <row r="309" spans="1:19" ht="12.75">
      <c r="A309" s="35"/>
      <c r="B309" s="36"/>
      <c r="C309" s="109"/>
      <c r="D309" s="25"/>
      <c r="E309" s="109"/>
      <c r="F309" s="25"/>
      <c r="G309" s="109"/>
      <c r="H309" s="25"/>
      <c r="I309" s="109"/>
      <c r="J309" s="25"/>
      <c r="K309" s="109"/>
      <c r="L309" s="25"/>
      <c r="M309" s="26"/>
      <c r="N309" s="25"/>
      <c r="O309" s="109"/>
      <c r="P309" s="25"/>
      <c r="Q309" s="26"/>
      <c r="R309" s="25"/>
      <c r="S309" s="109"/>
    </row>
    <row r="310" spans="1:19" ht="12.75">
      <c r="A310" s="35"/>
      <c r="B310" s="36"/>
      <c r="C310" s="109"/>
      <c r="D310" s="25"/>
      <c r="E310" s="109"/>
      <c r="F310" s="25"/>
      <c r="G310" s="109"/>
      <c r="H310" s="25"/>
      <c r="I310" s="109"/>
      <c r="J310" s="25"/>
      <c r="K310" s="109"/>
      <c r="L310" s="25"/>
      <c r="M310" s="26"/>
      <c r="N310" s="25"/>
      <c r="O310" s="109"/>
      <c r="P310" s="25"/>
      <c r="Q310" s="26"/>
      <c r="R310" s="25"/>
      <c r="S310" s="109"/>
    </row>
    <row r="311" spans="1:19" ht="12.75">
      <c r="A311" s="35"/>
      <c r="B311" s="36"/>
      <c r="C311" s="109"/>
      <c r="D311" s="25"/>
      <c r="E311" s="109"/>
      <c r="F311" s="25"/>
      <c r="G311" s="109"/>
      <c r="H311" s="25"/>
      <c r="I311" s="109"/>
      <c r="J311" s="25"/>
      <c r="K311" s="109"/>
      <c r="L311" s="25"/>
      <c r="M311" s="26"/>
      <c r="N311" s="25"/>
      <c r="O311" s="109"/>
      <c r="P311" s="25"/>
      <c r="Q311" s="26"/>
      <c r="R311" s="25"/>
      <c r="S311" s="109"/>
    </row>
    <row r="312" spans="1:19" ht="12.75">
      <c r="A312" s="35"/>
      <c r="B312" s="36"/>
      <c r="C312" s="109"/>
      <c r="D312" s="25"/>
      <c r="E312" s="109"/>
      <c r="F312" s="25"/>
      <c r="G312" s="109"/>
      <c r="H312" s="25"/>
      <c r="I312" s="109"/>
      <c r="J312" s="25"/>
      <c r="K312" s="109"/>
      <c r="L312" s="25"/>
      <c r="M312" s="26"/>
      <c r="N312" s="25"/>
      <c r="O312" s="109"/>
      <c r="P312" s="25"/>
      <c r="Q312" s="26"/>
      <c r="R312" s="25"/>
      <c r="S312" s="109"/>
    </row>
    <row r="313" spans="1:19" ht="12.75">
      <c r="A313" s="35"/>
      <c r="B313" s="36"/>
      <c r="C313" s="109"/>
      <c r="D313" s="25"/>
      <c r="E313" s="109"/>
      <c r="F313" s="25"/>
      <c r="G313" s="109"/>
      <c r="H313" s="25"/>
      <c r="I313" s="109"/>
      <c r="J313" s="25"/>
      <c r="K313" s="109"/>
      <c r="L313" s="25"/>
      <c r="M313" s="26"/>
      <c r="N313" s="25"/>
      <c r="O313" s="109"/>
      <c r="P313" s="25"/>
      <c r="Q313" s="26"/>
      <c r="R313" s="25"/>
      <c r="S313" s="109"/>
    </row>
    <row r="314" spans="1:19" ht="12.75">
      <c r="A314" s="35"/>
      <c r="B314" s="36"/>
      <c r="C314" s="109"/>
      <c r="D314" s="25"/>
      <c r="E314" s="109"/>
      <c r="F314" s="25"/>
      <c r="G314" s="109"/>
      <c r="H314" s="25"/>
      <c r="I314" s="109"/>
      <c r="J314" s="25"/>
      <c r="K314" s="109"/>
      <c r="L314" s="25"/>
      <c r="M314" s="26"/>
      <c r="N314" s="25"/>
      <c r="O314" s="109"/>
      <c r="P314" s="25"/>
      <c r="Q314" s="26"/>
      <c r="R314" s="25"/>
      <c r="S314" s="109"/>
    </row>
    <row r="315" spans="1:19" ht="12.75">
      <c r="A315" s="35"/>
      <c r="B315" s="36"/>
      <c r="C315" s="109"/>
      <c r="D315" s="25"/>
      <c r="E315" s="109"/>
      <c r="F315" s="25"/>
      <c r="G315" s="109"/>
      <c r="H315" s="25"/>
      <c r="I315" s="109"/>
      <c r="J315" s="25"/>
      <c r="K315" s="109"/>
      <c r="L315" s="25"/>
      <c r="M315" s="26"/>
      <c r="N315" s="25"/>
      <c r="O315" s="109"/>
      <c r="P315" s="25"/>
      <c r="Q315" s="26"/>
      <c r="R315" s="25"/>
      <c r="S315" s="109"/>
    </row>
    <row r="316" spans="1:19" ht="12.75">
      <c r="A316" s="35"/>
      <c r="B316" s="36"/>
      <c r="C316" s="109"/>
      <c r="D316" s="25"/>
      <c r="E316" s="109"/>
      <c r="F316" s="25"/>
      <c r="G316" s="109"/>
      <c r="H316" s="25"/>
      <c r="I316" s="109"/>
      <c r="J316" s="25"/>
      <c r="K316" s="109"/>
      <c r="L316" s="25"/>
      <c r="M316" s="26"/>
      <c r="N316" s="25"/>
      <c r="O316" s="109"/>
      <c r="P316" s="25"/>
      <c r="Q316" s="26"/>
      <c r="R316" s="25"/>
      <c r="S316" s="109"/>
    </row>
    <row r="317" spans="1:19" ht="12.75">
      <c r="A317" s="35"/>
      <c r="B317" s="36"/>
      <c r="C317" s="109"/>
      <c r="D317" s="25"/>
      <c r="E317" s="109"/>
      <c r="F317" s="25"/>
      <c r="G317" s="109"/>
      <c r="H317" s="25"/>
      <c r="I317" s="109"/>
      <c r="J317" s="25"/>
      <c r="K317" s="109"/>
      <c r="L317" s="25"/>
      <c r="M317" s="26"/>
      <c r="N317" s="25"/>
      <c r="O317" s="109"/>
      <c r="P317" s="25"/>
      <c r="Q317" s="26"/>
      <c r="R317" s="25"/>
      <c r="S317" s="109"/>
    </row>
    <row r="318" spans="1:19" ht="12.75">
      <c r="A318" s="35"/>
      <c r="B318" s="36"/>
      <c r="C318" s="109"/>
      <c r="D318" s="25"/>
      <c r="E318" s="109"/>
      <c r="F318" s="25"/>
      <c r="G318" s="109"/>
      <c r="H318" s="25"/>
      <c r="I318" s="109"/>
      <c r="J318" s="25"/>
      <c r="K318" s="109"/>
      <c r="L318" s="25"/>
      <c r="M318" s="26"/>
      <c r="N318" s="25"/>
      <c r="O318" s="109"/>
      <c r="P318" s="25"/>
      <c r="Q318" s="26"/>
      <c r="R318" s="25"/>
      <c r="S318" s="109"/>
    </row>
    <row r="319" spans="1:19" ht="12.75">
      <c r="A319" s="35"/>
      <c r="B319" s="36"/>
      <c r="C319" s="109"/>
      <c r="D319" s="25"/>
      <c r="E319" s="109"/>
      <c r="F319" s="25"/>
      <c r="G319" s="109"/>
      <c r="H319" s="25"/>
      <c r="I319" s="109"/>
      <c r="J319" s="25"/>
      <c r="K319" s="109"/>
      <c r="L319" s="25"/>
      <c r="M319" s="26"/>
      <c r="N319" s="25"/>
      <c r="O319" s="109"/>
      <c r="P319" s="25"/>
      <c r="Q319" s="26"/>
      <c r="R319" s="25"/>
      <c r="S319" s="109"/>
    </row>
    <row r="320" spans="1:19" ht="12.75">
      <c r="A320" s="35"/>
      <c r="B320" s="36"/>
      <c r="C320" s="109"/>
      <c r="D320" s="25"/>
      <c r="E320" s="109"/>
      <c r="F320" s="25"/>
      <c r="G320" s="109"/>
      <c r="H320" s="25"/>
      <c r="I320" s="109"/>
      <c r="J320" s="25"/>
      <c r="K320" s="109"/>
      <c r="L320" s="25"/>
      <c r="M320" s="26"/>
      <c r="N320" s="25"/>
      <c r="O320" s="109"/>
      <c r="P320" s="25"/>
      <c r="Q320" s="26"/>
      <c r="R320" s="25"/>
      <c r="S320" s="109"/>
    </row>
    <row r="321" spans="1:19" ht="12.75">
      <c r="A321" s="35"/>
      <c r="B321" s="36"/>
      <c r="C321" s="109"/>
      <c r="D321" s="25"/>
      <c r="E321" s="109"/>
      <c r="F321" s="25"/>
      <c r="G321" s="109"/>
      <c r="H321" s="25"/>
      <c r="I321" s="109"/>
      <c r="J321" s="25"/>
      <c r="K321" s="109"/>
      <c r="L321" s="25"/>
      <c r="M321" s="26"/>
      <c r="N321" s="25"/>
      <c r="O321" s="109"/>
      <c r="P321" s="25"/>
      <c r="Q321" s="26"/>
      <c r="R321" s="25"/>
      <c r="S321" s="109"/>
    </row>
  </sheetData>
  <sheetProtection password="DCB3" sheet="1" objects="1" scenarios="1"/>
  <mergeCells count="5">
    <mergeCell ref="A181:D181"/>
    <mergeCell ref="A182:I206"/>
    <mergeCell ref="G4:I4"/>
    <mergeCell ref="J4:K4"/>
    <mergeCell ref="A4:F4"/>
  </mergeCells>
  <conditionalFormatting sqref="M99">
    <cfRule type="expression" priority="1" dxfId="0" stopIfTrue="1">
      <formula>AND(M99=0,M163&gt;0)</formula>
    </cfRule>
  </conditionalFormatting>
  <conditionalFormatting sqref="M164">
    <cfRule type="expression" priority="2" dxfId="1" stopIfTrue="1">
      <formula>(M164="")</formula>
    </cfRule>
    <cfRule type="expression" priority="3" dxfId="0" stopIfTrue="1">
      <formula>AND(M164&lt;&gt;"",OR(ISNUMBER(M164)=FALSE,M164&lt;0))</formula>
    </cfRule>
    <cfRule type="expression" priority="4" dxfId="0" stopIfTrue="1">
      <formula>AND(M75=0,M164&gt;0)</formula>
    </cfRule>
  </conditionalFormatting>
  <conditionalFormatting sqref="M163">
    <cfRule type="expression" priority="5" dxfId="1" stopIfTrue="1">
      <formula>(M163="")</formula>
    </cfRule>
    <cfRule type="expression" priority="6" dxfId="0" stopIfTrue="1">
      <formula>AND(M163&lt;&gt;"",OR(ISNUMBER(M163)=FALSE,M163&lt;0))</formula>
    </cfRule>
    <cfRule type="expression" priority="7" dxfId="0" stopIfTrue="1">
      <formula>AND(M99=0,M163&gt;0)</formula>
    </cfRule>
  </conditionalFormatting>
  <conditionalFormatting sqref="M168">
    <cfRule type="expression" priority="8" dxfId="1" stopIfTrue="1">
      <formula>(M168="")</formula>
    </cfRule>
    <cfRule type="expression" priority="9" dxfId="0" stopIfTrue="1">
      <formula>AND(M168&lt;&gt;"",OR(ISNUMBER(M168)=FALSE,M168&lt;0))</formula>
    </cfRule>
    <cfRule type="expression" priority="10" dxfId="0" stopIfTrue="1">
      <formula>AND((M141+M142)&gt;0,M168=0)</formula>
    </cfRule>
  </conditionalFormatting>
  <conditionalFormatting sqref="M97:M98">
    <cfRule type="expression" priority="11" dxfId="1" stopIfTrue="1">
      <formula>(M97="")</formula>
    </cfRule>
    <cfRule type="expression" priority="12" dxfId="0" stopIfTrue="1">
      <formula>AND(M97&lt;&gt;"",OR(ISNUMBER(M97)=FALSE,M97&lt;0))</formula>
    </cfRule>
    <cfRule type="expression" priority="13" dxfId="0" stopIfTrue="1">
      <formula>(M97+M98)&lt;M163</formula>
    </cfRule>
  </conditionalFormatting>
  <conditionalFormatting sqref="M141:M145 M148 M150">
    <cfRule type="expression" priority="14" dxfId="1" stopIfTrue="1">
      <formula>(M141="")</formula>
    </cfRule>
    <cfRule type="expression" priority="15" dxfId="0" stopIfTrue="1">
      <formula>AND(M141&lt;&gt;"",OR(ISNUMBER(M141)=FALSE,M141&lt;0))</formula>
    </cfRule>
    <cfRule type="expression" priority="16" dxfId="0" stopIfTrue="1">
      <formula>(M141+M142)&lt;M168</formula>
    </cfRule>
  </conditionalFormatting>
  <conditionalFormatting sqref="I70 M132:M134 M115:M117 I108 O115:O117 O132:O134 G13 O122:O127 O103:O110 M158 O19:O24 M90:M91 G108 E108 C108 O97:O98 K34 M103:M110 M75:M80 E16:E17 K36:K38 K30 C50 E50 G50 I50 C52:C53 E52:E53 I40:I48 G52:G53 O40:O48 O50 G70 I36:I38 E19:E25 C40:C48 E40:E48 K32 O36:O38 G37 M59:M69 C19:C25 I19:I25 E27 G27 I27 G29:G32 M82 C29:C31 C34 I29:I32 I52:I53 E34 E29:E31 C36:C38 G34 E36:E38 G40:G48 I16:I17 O148 O16:O17 O29:O32 O34 O27 G19:G25 I34 M71 K17 O82 O137 G158 E158 O158 C158 O14 M122:M127 O90:O91 C16:C17 O11:O12 K41 O168 I13 K43:K46 G16:G17 G11 I11 O52:O53 C13:C14 E13 M12 I158 C27 E11 M137 O163:O164 O150 O59:O71 O75:O80 O141:O145 K50">
    <cfRule type="expression" priority="17" dxfId="1" stopIfTrue="1">
      <formula>(C11="")</formula>
    </cfRule>
    <cfRule type="expression" priority="18" dxfId="0" stopIfTrue="1">
      <formula>AND(C11&lt;&gt;"",OR(ISNUMBER(C11)=FALSE,C11&lt;0))</formula>
    </cfRule>
  </conditionalFormatting>
  <conditionalFormatting sqref="C10 I10 G10 E10">
    <cfRule type="expression" priority="19" dxfId="1" stopIfTrue="1">
      <formula>(C10="")</formula>
    </cfRule>
    <cfRule type="expression" priority="20" dxfId="0" stopIfTrue="1">
      <formula>AND(C10&lt;&gt;"",OR(ISNUMBER(C10)=FALSE,C10&lt;=0))</formula>
    </cfRule>
  </conditionalFormatting>
  <conditionalFormatting sqref="O25">
    <cfRule type="expression" priority="21" dxfId="1" stopIfTrue="1">
      <formula>(O25="")</formula>
    </cfRule>
    <cfRule type="expression" priority="22" dxfId="0" stopIfTrue="1">
      <formula>AND(O25&lt;&gt;"",OR(ISNUMBER(O25)=FALSE))</formula>
    </cfRule>
  </conditionalFormatting>
  <conditionalFormatting sqref="S10:S14 S16:S17 S19:S25 S27 S29:S32 S40:S48 S50 S52:S53 S34 S36:S38">
    <cfRule type="expression" priority="23" dxfId="1" stopIfTrue="1">
      <formula>(S10="")</formula>
    </cfRule>
    <cfRule type="expression" priority="24" dxfId="0" stopIfTrue="1">
      <formula>AND(S10&lt;&gt;"",OR(ISNUMBER(S10)=FALSE))</formula>
    </cfRule>
    <cfRule type="expression" priority="25" dxfId="0" stopIfTrue="1">
      <formula>AND(S10&lt;&gt;"",OR(S10&gt;100%,S10&lt;0%))</formula>
    </cfRule>
  </conditionalFormatting>
  <printOptions/>
  <pageMargins left="0.75" right="0.26" top="0.3" bottom="0.25" header="0.17" footer="0.17"/>
  <pageSetup fitToHeight="6"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Sheet7"/>
  <dimension ref="A1:FY241"/>
  <sheetViews>
    <sheetView showGridLines="0" zoomScale="65" zoomScaleNormal="65" workbookViewId="0" topLeftCell="CX3">
      <selection activeCell="DO13" sqref="DO13"/>
    </sheetView>
  </sheetViews>
  <sheetFormatPr defaultColWidth="9.140625" defaultRowHeight="12.75"/>
  <cols>
    <col min="1" max="1" width="38.00390625" style="116" customWidth="1"/>
    <col min="2" max="2" width="8.7109375" style="116" customWidth="1"/>
    <col min="3" max="3" width="47.28125" style="116" customWidth="1"/>
    <col min="4" max="4" width="9.28125" style="116" customWidth="1"/>
    <col min="5" max="5" width="9.7109375" style="116" customWidth="1"/>
    <col min="6" max="11" width="8.8515625" style="116" customWidth="1"/>
    <col min="12" max="14" width="8.8515625" style="29" customWidth="1"/>
    <col min="15" max="15" width="8.7109375" style="116" customWidth="1"/>
    <col min="16" max="16" width="8.8515625" style="116" customWidth="1"/>
    <col min="17" max="18" width="8.57421875" style="116" customWidth="1"/>
    <col min="19" max="20" width="8.8515625" style="29" customWidth="1"/>
    <col min="21" max="21" width="8.8515625" style="116" customWidth="1"/>
    <col min="22" max="22" width="8.7109375" style="116" customWidth="1"/>
    <col min="23" max="33" width="8.8515625" style="116" customWidth="1"/>
    <col min="34" max="35" width="8.7109375" style="116" customWidth="1"/>
    <col min="36" max="36" width="7.8515625" style="116" customWidth="1"/>
    <col min="37" max="38" width="8.8515625" style="29" customWidth="1"/>
    <col min="39" max="44" width="8.8515625" style="116" customWidth="1"/>
    <col min="45" max="45" width="7.8515625" style="116" customWidth="1"/>
    <col min="46" max="54" width="8.8515625" style="116" customWidth="1"/>
    <col min="55" max="56" width="9.140625" style="29" customWidth="1"/>
    <col min="57" max="61" width="8.8515625" style="116" customWidth="1"/>
    <col min="62" max="65" width="8.8515625" style="29" customWidth="1"/>
    <col min="66" max="66" width="10.28125" style="29" customWidth="1"/>
    <col min="67" max="67" width="8.8515625" style="29" customWidth="1"/>
    <col min="68" max="68" width="39.8515625" style="29" customWidth="1"/>
    <col min="69" max="69" width="9.7109375" style="116" customWidth="1"/>
    <col min="70" max="70" width="8.8515625" style="116" customWidth="1"/>
    <col min="71" max="73" width="8.8515625" style="29" customWidth="1"/>
    <col min="74" max="79" width="10.421875" style="29" customWidth="1"/>
    <col min="80" max="80" width="8.8515625" style="29" customWidth="1"/>
    <col min="81" max="84" width="8.8515625" style="116" customWidth="1"/>
    <col min="85" max="98" width="8.8515625" style="29" customWidth="1"/>
    <col min="99" max="99" width="8.8515625" style="116" customWidth="1"/>
    <col min="100" max="101" width="8.8515625" style="29" customWidth="1"/>
    <col min="102" max="102" width="9.00390625" style="116" customWidth="1"/>
    <col min="103" max="104" width="9.00390625" style="29" customWidth="1"/>
    <col min="105" max="105" width="9.28125" style="29" customWidth="1"/>
    <col min="106" max="106" width="11.00390625" style="116" customWidth="1"/>
    <col min="107" max="107" width="11.00390625" style="29" customWidth="1"/>
    <col min="108" max="108" width="10.140625" style="29" customWidth="1"/>
    <col min="109" max="109" width="10.421875" style="116" customWidth="1"/>
    <col min="110" max="110" width="10.421875" style="29" customWidth="1"/>
    <col min="111" max="111" width="9.7109375" style="29" customWidth="1"/>
    <col min="112" max="112" width="8.8515625" style="116" customWidth="1"/>
    <col min="113" max="114" width="8.8515625" style="29" customWidth="1"/>
    <col min="115" max="115" width="8.8515625" style="116" customWidth="1"/>
    <col min="116" max="125" width="8.8515625" style="29" customWidth="1"/>
    <col min="126" max="126" width="9.7109375" style="116" customWidth="1"/>
    <col min="127" max="129" width="9.7109375" style="29" customWidth="1"/>
    <col min="130" max="130" width="8.8515625" style="29" customWidth="1"/>
    <col min="131" max="131" width="12.57421875" style="116" customWidth="1"/>
    <col min="132" max="139" width="12.57421875" style="29" customWidth="1"/>
    <col min="140" max="140" width="12.421875" style="29" customWidth="1"/>
    <col min="141" max="151" width="8.8515625" style="29" customWidth="1"/>
    <col min="152" max="152" width="10.421875" style="29" customWidth="1"/>
    <col min="153" max="161" width="12.28125" style="29" customWidth="1"/>
    <col min="162" max="162" width="13.421875" style="29" customWidth="1"/>
    <col min="163" max="164" width="8.8515625" style="29" customWidth="1"/>
    <col min="165" max="165" width="10.421875" style="29" customWidth="1"/>
    <col min="166" max="168" width="8.8515625" style="116" customWidth="1"/>
    <col min="169" max="169" width="8.8515625" style="29" customWidth="1"/>
    <col min="170" max="170" width="11.00390625" style="29" customWidth="1"/>
    <col min="171" max="171" width="8.8515625" style="116" customWidth="1"/>
    <col min="172" max="173" width="8.8515625" style="29" customWidth="1"/>
    <col min="174" max="174" width="8.8515625" style="116" customWidth="1"/>
    <col min="175" max="175" width="10.00390625" style="29" customWidth="1"/>
    <col min="176" max="176" width="8.8515625" style="29" customWidth="1"/>
    <col min="177" max="177" width="10.00390625" style="116" customWidth="1"/>
    <col min="178" max="178" width="8.8515625" style="116" customWidth="1"/>
    <col min="179" max="179" width="10.421875" style="116" customWidth="1"/>
    <col min="180" max="181" width="8.8515625" style="116" customWidth="1"/>
    <col min="182" max="16384" width="9.140625" style="116" customWidth="1"/>
  </cols>
  <sheetData>
    <row r="1" spans="1:181" ht="50.25" customHeight="1">
      <c r="A1" s="113"/>
      <c r="B1" s="113"/>
      <c r="C1" s="114"/>
      <c r="D1" s="113"/>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81"/>
      <c r="BF1" s="81"/>
      <c r="BG1" s="81"/>
      <c r="BH1" s="81"/>
      <c r="BI1" s="81"/>
      <c r="BJ1" s="81"/>
      <c r="BK1" s="81"/>
      <c r="BL1" s="81"/>
      <c r="BM1" s="81"/>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row>
    <row r="2" spans="1:181" ht="117.75" customHeight="1">
      <c r="A2" s="117"/>
      <c r="B2" s="117"/>
      <c r="C2" s="118"/>
      <c r="D2" s="118"/>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row>
    <row r="3" spans="1:181" ht="12.75"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row>
    <row r="4" spans="1:181" ht="12.75">
      <c r="A4" s="87"/>
      <c r="B4" s="87"/>
      <c r="C4" s="87"/>
      <c r="D4" s="87"/>
      <c r="E4" s="87"/>
      <c r="F4" s="87"/>
      <c r="G4" s="87"/>
      <c r="H4" s="87"/>
      <c r="I4" s="87"/>
      <c r="J4" s="87"/>
      <c r="K4" s="87"/>
      <c r="L4" s="25"/>
      <c r="M4" s="25"/>
      <c r="N4" s="25"/>
      <c r="O4" s="87"/>
      <c r="P4" s="87"/>
      <c r="Q4" s="87"/>
      <c r="R4" s="87"/>
      <c r="S4" s="25"/>
      <c r="T4" s="25"/>
      <c r="U4" s="87"/>
      <c r="V4" s="87"/>
      <c r="W4" s="87"/>
      <c r="X4" s="87"/>
      <c r="Y4" s="87"/>
      <c r="Z4" s="87"/>
      <c r="AA4" s="87"/>
      <c r="AB4" s="87"/>
      <c r="AC4" s="87"/>
      <c r="AD4" s="87"/>
      <c r="AE4" s="87"/>
      <c r="AF4" s="87"/>
      <c r="AG4" s="87"/>
      <c r="AH4" s="87"/>
      <c r="AI4" s="87"/>
      <c r="AJ4" s="87"/>
      <c r="AK4" s="25"/>
      <c r="AL4" s="25"/>
      <c r="AM4" s="87"/>
      <c r="AN4" s="87"/>
      <c r="AO4" s="87"/>
      <c r="AP4" s="87"/>
      <c r="AQ4" s="87"/>
      <c r="AR4" s="87"/>
      <c r="AS4" s="87"/>
      <c r="AT4" s="87"/>
      <c r="AU4" s="87"/>
      <c r="AV4" s="87"/>
      <c r="AW4" s="87"/>
      <c r="AX4" s="87"/>
      <c r="AY4" s="87"/>
      <c r="AZ4" s="87"/>
      <c r="BA4" s="87"/>
      <c r="BB4" s="87"/>
      <c r="BC4" s="25"/>
      <c r="BD4" s="25"/>
      <c r="BE4" s="87"/>
      <c r="BF4" s="87"/>
      <c r="BG4" s="87"/>
      <c r="BH4" s="87"/>
      <c r="BI4" s="87"/>
      <c r="BJ4" s="25"/>
      <c r="BK4" s="25"/>
      <c r="BL4" s="25"/>
      <c r="BM4" s="25"/>
      <c r="BN4" s="25"/>
      <c r="BO4" s="25"/>
      <c r="BP4" s="25"/>
      <c r="BQ4" s="87"/>
      <c r="BR4" s="87"/>
      <c r="BS4" s="25"/>
      <c r="BT4" s="25"/>
      <c r="BU4" s="25"/>
      <c r="BV4" s="25"/>
      <c r="BW4" s="25"/>
      <c r="BX4" s="25"/>
      <c r="BY4" s="25"/>
      <c r="BZ4" s="25"/>
      <c r="CA4" s="25"/>
      <c r="CB4" s="25"/>
      <c r="CC4" s="87"/>
      <c r="CD4" s="87"/>
      <c r="CE4" s="87"/>
      <c r="CF4" s="87"/>
      <c r="CG4" s="25"/>
      <c r="CH4" s="25"/>
      <c r="CI4" s="25"/>
      <c r="CJ4" s="25"/>
      <c r="CK4" s="25"/>
      <c r="CL4" s="25"/>
      <c r="CM4" s="25"/>
      <c r="CN4" s="25"/>
      <c r="CO4" s="25"/>
      <c r="CP4" s="25"/>
      <c r="CQ4" s="25"/>
      <c r="CR4" s="25"/>
      <c r="CS4" s="25"/>
      <c r="CT4" s="25"/>
      <c r="CU4" s="87"/>
      <c r="CV4" s="25"/>
      <c r="CW4" s="25"/>
      <c r="CX4" s="87"/>
      <c r="CY4" s="25"/>
      <c r="CZ4" s="25"/>
      <c r="DA4" s="25"/>
      <c r="DB4" s="87"/>
      <c r="DC4" s="25"/>
      <c r="DD4" s="25"/>
      <c r="DE4" s="87"/>
      <c r="DF4" s="25"/>
      <c r="DG4" s="25"/>
      <c r="DH4" s="87"/>
      <c r="DI4" s="25"/>
      <c r="DJ4" s="25"/>
      <c r="DK4" s="87"/>
      <c r="DL4" s="25"/>
      <c r="DM4" s="25"/>
      <c r="DN4" s="25"/>
      <c r="DO4" s="25"/>
      <c r="DP4" s="25"/>
      <c r="DQ4" s="25"/>
      <c r="DR4" s="25"/>
      <c r="DS4" s="25"/>
      <c r="DT4" s="25"/>
      <c r="DU4" s="25"/>
      <c r="DV4" s="87"/>
      <c r="DW4" s="25"/>
      <c r="DX4" s="25"/>
      <c r="DY4" s="25"/>
      <c r="DZ4" s="25"/>
      <c r="EA4" s="87"/>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87"/>
      <c r="FK4" s="87"/>
      <c r="FL4" s="87"/>
      <c r="FM4" s="25"/>
      <c r="FN4" s="25"/>
      <c r="FO4" s="87"/>
      <c r="FP4" s="25"/>
      <c r="FQ4" s="25"/>
      <c r="FR4" s="87"/>
      <c r="FS4" s="25"/>
      <c r="FT4" s="25"/>
      <c r="FU4" s="87"/>
      <c r="FV4" s="87"/>
      <c r="FW4" s="87"/>
      <c r="FX4" s="87"/>
      <c r="FY4" s="87"/>
    </row>
    <row r="5" spans="1:181" ht="27.75" customHeight="1">
      <c r="A5" s="120"/>
      <c r="B5" s="120"/>
      <c r="C5" s="118"/>
      <c r="D5" s="118"/>
      <c r="E5" s="81"/>
      <c r="F5" s="121"/>
      <c r="G5" s="122"/>
      <c r="H5" s="123"/>
      <c r="I5" s="124"/>
      <c r="J5" s="124"/>
      <c r="K5" s="124"/>
      <c r="L5" s="125" t="s">
        <v>76</v>
      </c>
      <c r="M5" s="123"/>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6"/>
      <c r="BP5" s="127"/>
      <c r="BQ5" s="128"/>
      <c r="BR5" s="128"/>
      <c r="BS5" s="128"/>
      <c r="BT5" s="128"/>
      <c r="BU5" s="128"/>
      <c r="BV5" s="128"/>
      <c r="BW5" s="128"/>
      <c r="BX5" s="128"/>
      <c r="BY5" s="128"/>
      <c r="BZ5" s="128"/>
      <c r="CA5" s="128"/>
      <c r="CB5" s="129"/>
      <c r="CC5" s="128"/>
      <c r="CD5" s="128"/>
      <c r="CE5" s="128"/>
      <c r="CF5" s="128"/>
      <c r="CG5" s="128"/>
      <c r="CH5" s="128"/>
      <c r="CI5" s="128"/>
      <c r="CJ5" s="128"/>
      <c r="CK5" s="128"/>
      <c r="CL5" s="128"/>
      <c r="CM5" s="128"/>
      <c r="CN5" s="128"/>
      <c r="CO5" s="128"/>
      <c r="CP5" s="128"/>
      <c r="CQ5" s="128"/>
      <c r="CR5" s="128"/>
      <c r="CS5" s="128"/>
      <c r="CT5" s="129" t="s">
        <v>77</v>
      </c>
      <c r="CU5" s="128"/>
      <c r="CV5" s="128"/>
      <c r="CW5" s="128"/>
      <c r="CX5" s="129"/>
      <c r="CY5" s="129"/>
      <c r="CZ5" s="129"/>
      <c r="DA5" s="128"/>
      <c r="DB5" s="128"/>
      <c r="DC5" s="128"/>
      <c r="DD5" s="128"/>
      <c r="DE5" s="128"/>
      <c r="DF5" s="128"/>
      <c r="DG5" s="128"/>
      <c r="DH5" s="128"/>
      <c r="DI5" s="128"/>
      <c r="DJ5" s="128"/>
      <c r="DK5" s="129"/>
      <c r="DL5" s="129"/>
      <c r="DM5" s="129"/>
      <c r="DN5" s="129"/>
      <c r="DO5" s="129"/>
      <c r="DP5" s="129"/>
      <c r="DQ5" s="129"/>
      <c r="DR5" s="129"/>
      <c r="DS5" s="129"/>
      <c r="DT5" s="129"/>
      <c r="DU5" s="130"/>
      <c r="DV5" s="128"/>
      <c r="DW5" s="128"/>
      <c r="DX5" s="128"/>
      <c r="DY5" s="128"/>
      <c r="DZ5" s="128"/>
      <c r="EA5" s="129"/>
      <c r="EB5" s="129"/>
      <c r="EC5" s="129"/>
      <c r="ED5" s="129"/>
      <c r="EE5" s="129"/>
      <c r="EF5" s="129"/>
      <c r="EG5" s="129"/>
      <c r="EH5" s="129"/>
      <c r="EI5" s="129"/>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31"/>
      <c r="FP5" s="132"/>
      <c r="FQ5" s="133" t="s">
        <v>232</v>
      </c>
      <c r="FR5" s="133"/>
      <c r="FS5" s="134"/>
      <c r="FT5" s="134"/>
      <c r="FU5" s="134"/>
      <c r="FV5" s="133"/>
      <c r="FW5" s="135"/>
      <c r="FX5" s="134"/>
      <c r="FY5" s="134"/>
    </row>
    <row r="6" spans="1:181" ht="69" customHeight="1">
      <c r="A6" s="136"/>
      <c r="B6" s="137"/>
      <c r="C6" s="138"/>
      <c r="D6" s="138"/>
      <c r="E6" s="137"/>
      <c r="F6" s="139"/>
      <c r="G6" s="140" t="s">
        <v>36</v>
      </c>
      <c r="H6" s="141"/>
      <c r="I6" s="141"/>
      <c r="J6" s="141"/>
      <c r="K6" s="141"/>
      <c r="L6" s="142"/>
      <c r="M6" s="142"/>
      <c r="N6" s="142"/>
      <c r="O6" s="143" t="s">
        <v>28</v>
      </c>
      <c r="P6" s="144"/>
      <c r="Q6" s="144"/>
      <c r="R6" s="144"/>
      <c r="S6" s="144"/>
      <c r="T6" s="145"/>
      <c r="U6" s="146" t="s">
        <v>25</v>
      </c>
      <c r="V6" s="147"/>
      <c r="W6" s="146"/>
      <c r="X6" s="146"/>
      <c r="Y6" s="146"/>
      <c r="Z6" s="146"/>
      <c r="AA6" s="146"/>
      <c r="AB6" s="146"/>
      <c r="AC6" s="146"/>
      <c r="AD6" s="146"/>
      <c r="AE6" s="146"/>
      <c r="AF6" s="146"/>
      <c r="AG6" s="146"/>
      <c r="AH6" s="148"/>
      <c r="AI6" s="148"/>
      <c r="AJ6" s="148"/>
      <c r="AK6" s="148"/>
      <c r="AL6" s="149"/>
      <c r="AM6" s="150" t="s">
        <v>26</v>
      </c>
      <c r="AN6" s="151"/>
      <c r="AO6" s="152"/>
      <c r="AP6" s="152"/>
      <c r="AQ6" s="152"/>
      <c r="AR6" s="152"/>
      <c r="AS6" s="152"/>
      <c r="AT6" s="152"/>
      <c r="AU6" s="152"/>
      <c r="AV6" s="152"/>
      <c r="AW6" s="152"/>
      <c r="AX6" s="152"/>
      <c r="AY6" s="152"/>
      <c r="AZ6" s="153"/>
      <c r="BA6" s="153"/>
      <c r="BB6" s="153"/>
      <c r="BC6" s="153"/>
      <c r="BD6" s="154"/>
      <c r="BE6" s="155" t="s">
        <v>21</v>
      </c>
      <c r="BF6" s="156"/>
      <c r="BG6" s="157"/>
      <c r="BH6" s="158"/>
      <c r="BI6" s="158"/>
      <c r="BJ6" s="158"/>
      <c r="BK6" s="158"/>
      <c r="BL6" s="158"/>
      <c r="BM6" s="158"/>
      <c r="BN6" s="158"/>
      <c r="BO6" s="159"/>
      <c r="BP6" s="160"/>
      <c r="BQ6" s="161" t="s">
        <v>178</v>
      </c>
      <c r="BR6" s="162"/>
      <c r="BS6" s="162"/>
      <c r="BT6" s="162"/>
      <c r="BU6" s="162"/>
      <c r="BV6" s="162"/>
      <c r="BW6" s="162"/>
      <c r="BX6" s="162"/>
      <c r="BY6" s="162"/>
      <c r="BZ6" s="162"/>
      <c r="CA6" s="162"/>
      <c r="CB6" s="162"/>
      <c r="CC6" s="163" t="s">
        <v>12</v>
      </c>
      <c r="CD6" s="164"/>
      <c r="CE6" s="164"/>
      <c r="CF6" s="165"/>
      <c r="CG6" s="165"/>
      <c r="CH6" s="165"/>
      <c r="CI6" s="165"/>
      <c r="CJ6" s="165"/>
      <c r="CK6" s="165"/>
      <c r="CL6" s="165"/>
      <c r="CM6" s="165"/>
      <c r="CN6" s="165"/>
      <c r="CO6" s="165"/>
      <c r="CP6" s="165"/>
      <c r="CQ6" s="165"/>
      <c r="CR6" s="165"/>
      <c r="CS6" s="165"/>
      <c r="CT6" s="165"/>
      <c r="CU6" s="166" t="s">
        <v>245</v>
      </c>
      <c r="CV6" s="167"/>
      <c r="CW6" s="168"/>
      <c r="CX6" s="169" t="s">
        <v>13</v>
      </c>
      <c r="CY6" s="170"/>
      <c r="CZ6" s="170"/>
      <c r="DA6" s="171"/>
      <c r="DB6" s="172" t="s">
        <v>185</v>
      </c>
      <c r="DC6" s="173"/>
      <c r="DD6" s="174"/>
      <c r="DE6" s="175" t="s">
        <v>187</v>
      </c>
      <c r="DF6" s="176"/>
      <c r="DG6" s="177"/>
      <c r="DH6" s="178" t="s">
        <v>189</v>
      </c>
      <c r="DI6" s="179"/>
      <c r="DJ6" s="180"/>
      <c r="DK6" s="181" t="s">
        <v>191</v>
      </c>
      <c r="DL6" s="182"/>
      <c r="DM6" s="182"/>
      <c r="DN6" s="182"/>
      <c r="DO6" s="182"/>
      <c r="DP6" s="182"/>
      <c r="DQ6" s="182"/>
      <c r="DR6" s="182"/>
      <c r="DS6" s="182"/>
      <c r="DT6" s="182"/>
      <c r="DU6" s="183"/>
      <c r="DV6" s="184" t="s">
        <v>193</v>
      </c>
      <c r="DW6" s="185"/>
      <c r="DX6" s="185"/>
      <c r="DY6" s="185"/>
      <c r="DZ6" s="186"/>
      <c r="EA6" s="187" t="s">
        <v>195</v>
      </c>
      <c r="EB6" s="188"/>
      <c r="EC6" s="188"/>
      <c r="ED6" s="188"/>
      <c r="EE6" s="188"/>
      <c r="EF6" s="188"/>
      <c r="EG6" s="188"/>
      <c r="EH6" s="188"/>
      <c r="EI6" s="188"/>
      <c r="EJ6" s="189"/>
      <c r="EK6" s="181" t="s">
        <v>197</v>
      </c>
      <c r="EL6" s="182"/>
      <c r="EM6" s="182"/>
      <c r="EN6" s="182"/>
      <c r="EO6" s="182"/>
      <c r="EP6" s="182"/>
      <c r="EQ6" s="182"/>
      <c r="ER6" s="182"/>
      <c r="ES6" s="182"/>
      <c r="ET6" s="182"/>
      <c r="EU6" s="182"/>
      <c r="EV6" s="183"/>
      <c r="EW6" s="190" t="s">
        <v>199</v>
      </c>
      <c r="EX6" s="191"/>
      <c r="EY6" s="191"/>
      <c r="EZ6" s="191"/>
      <c r="FA6" s="191"/>
      <c r="FB6" s="191"/>
      <c r="FC6" s="191"/>
      <c r="FD6" s="191"/>
      <c r="FE6" s="191"/>
      <c r="FF6" s="192"/>
      <c r="FG6" s="193" t="s">
        <v>38</v>
      </c>
      <c r="FH6" s="194"/>
      <c r="FI6" s="195"/>
      <c r="FJ6" s="196" t="s">
        <v>14</v>
      </c>
      <c r="FK6" s="197"/>
      <c r="FL6" s="197"/>
      <c r="FM6" s="439"/>
      <c r="FN6" s="198"/>
      <c r="FO6" s="141"/>
      <c r="FP6" s="199"/>
      <c r="FQ6" s="200"/>
      <c r="FR6" s="201"/>
      <c r="FS6" s="141"/>
      <c r="FT6" s="202"/>
      <c r="FU6" s="203" t="s">
        <v>27</v>
      </c>
      <c r="FV6" s="204"/>
      <c r="FW6" s="205"/>
      <c r="FX6" s="206" t="s">
        <v>6</v>
      </c>
      <c r="FY6" s="207"/>
    </row>
    <row r="7" spans="1:181" ht="45.75" customHeight="1">
      <c r="A7" s="208"/>
      <c r="B7" s="209"/>
      <c r="C7" s="209"/>
      <c r="D7" s="209"/>
      <c r="E7" s="210"/>
      <c r="F7" s="211"/>
      <c r="G7" s="477" t="s">
        <v>457</v>
      </c>
      <c r="H7" s="477" t="s">
        <v>458</v>
      </c>
      <c r="I7" s="477" t="s">
        <v>459</v>
      </c>
      <c r="J7" s="477" t="s">
        <v>460</v>
      </c>
      <c r="K7" s="477" t="s">
        <v>461</v>
      </c>
      <c r="L7" s="499" t="s">
        <v>99</v>
      </c>
      <c r="M7" s="501" t="s">
        <v>105</v>
      </c>
      <c r="N7" s="503" t="s">
        <v>39</v>
      </c>
      <c r="O7" s="487" t="s">
        <v>457</v>
      </c>
      <c r="P7" s="487" t="s">
        <v>458</v>
      </c>
      <c r="Q7" s="487" t="s">
        <v>459</v>
      </c>
      <c r="R7" s="487" t="s">
        <v>461</v>
      </c>
      <c r="S7" s="509" t="s">
        <v>78</v>
      </c>
      <c r="T7" s="507" t="s">
        <v>106</v>
      </c>
      <c r="U7" s="485" t="s">
        <v>15</v>
      </c>
      <c r="V7" s="485" t="s">
        <v>15</v>
      </c>
      <c r="W7" s="485" t="s">
        <v>15</v>
      </c>
      <c r="X7" s="485" t="s">
        <v>15</v>
      </c>
      <c r="Y7" s="481" t="s">
        <v>212</v>
      </c>
      <c r="Z7" s="481" t="s">
        <v>213</v>
      </c>
      <c r="AA7" s="481" t="s">
        <v>214</v>
      </c>
      <c r="AB7" s="481" t="s">
        <v>215</v>
      </c>
      <c r="AC7" s="481" t="s">
        <v>216</v>
      </c>
      <c r="AD7" s="481" t="s">
        <v>217</v>
      </c>
      <c r="AE7" s="485" t="s">
        <v>218</v>
      </c>
      <c r="AF7" s="485" t="s">
        <v>219</v>
      </c>
      <c r="AG7" s="485" t="s">
        <v>223</v>
      </c>
      <c r="AH7" s="485" t="s">
        <v>222</v>
      </c>
      <c r="AI7" s="485" t="s">
        <v>221</v>
      </c>
      <c r="AJ7" s="485" t="s">
        <v>220</v>
      </c>
      <c r="AK7" s="483" t="s">
        <v>100</v>
      </c>
      <c r="AL7" s="483" t="s">
        <v>40</v>
      </c>
      <c r="AM7" s="479" t="s">
        <v>15</v>
      </c>
      <c r="AN7" s="479" t="s">
        <v>15</v>
      </c>
      <c r="AO7" s="479" t="s">
        <v>15</v>
      </c>
      <c r="AP7" s="479" t="s">
        <v>15</v>
      </c>
      <c r="AQ7" s="479" t="s">
        <v>212</v>
      </c>
      <c r="AR7" s="479" t="s">
        <v>213</v>
      </c>
      <c r="AS7" s="479" t="s">
        <v>214</v>
      </c>
      <c r="AT7" s="479" t="s">
        <v>215</v>
      </c>
      <c r="AU7" s="479" t="s">
        <v>216</v>
      </c>
      <c r="AV7" s="479" t="s">
        <v>217</v>
      </c>
      <c r="AW7" s="505" t="s">
        <v>218</v>
      </c>
      <c r="AX7" s="505" t="s">
        <v>219</v>
      </c>
      <c r="AY7" s="505" t="s">
        <v>223</v>
      </c>
      <c r="AZ7" s="505" t="s">
        <v>222</v>
      </c>
      <c r="BA7" s="505" t="s">
        <v>221</v>
      </c>
      <c r="BB7" s="505" t="s">
        <v>220</v>
      </c>
      <c r="BC7" s="524" t="s">
        <v>101</v>
      </c>
      <c r="BD7" s="551" t="s">
        <v>41</v>
      </c>
      <c r="BE7" s="517" t="s">
        <v>478</v>
      </c>
      <c r="BF7" s="517" t="s">
        <v>479</v>
      </c>
      <c r="BG7" s="517" t="s">
        <v>480</v>
      </c>
      <c r="BH7" s="517" t="s">
        <v>481</v>
      </c>
      <c r="BI7" s="517" t="s">
        <v>482</v>
      </c>
      <c r="BJ7" s="517" t="s">
        <v>483</v>
      </c>
      <c r="BK7" s="517" t="s">
        <v>484</v>
      </c>
      <c r="BL7" s="517" t="s">
        <v>485</v>
      </c>
      <c r="BM7" s="517" t="s">
        <v>486</v>
      </c>
      <c r="BN7" s="521" t="s">
        <v>24</v>
      </c>
      <c r="BO7" s="522" t="s">
        <v>42</v>
      </c>
      <c r="BP7" s="212"/>
      <c r="BQ7" s="468" t="s">
        <v>462</v>
      </c>
      <c r="BR7" s="468" t="s">
        <v>463</v>
      </c>
      <c r="BS7" s="468" t="s">
        <v>211</v>
      </c>
      <c r="BT7" s="468" t="s">
        <v>464</v>
      </c>
      <c r="BU7" s="468" t="s">
        <v>465</v>
      </c>
      <c r="BV7" s="468" t="s">
        <v>466</v>
      </c>
      <c r="BW7" s="468" t="s">
        <v>179</v>
      </c>
      <c r="BX7" s="468" t="s">
        <v>230</v>
      </c>
      <c r="BY7" s="468" t="s">
        <v>231</v>
      </c>
      <c r="BZ7" s="468" t="s">
        <v>258</v>
      </c>
      <c r="CA7" s="468" t="s">
        <v>259</v>
      </c>
      <c r="CB7" s="515" t="s">
        <v>79</v>
      </c>
      <c r="CC7" s="475" t="s">
        <v>182</v>
      </c>
      <c r="CD7" s="475" t="s">
        <v>102</v>
      </c>
      <c r="CE7" s="555" t="s">
        <v>22</v>
      </c>
      <c r="CF7" s="475" t="s">
        <v>255</v>
      </c>
      <c r="CG7" s="475" t="s">
        <v>255</v>
      </c>
      <c r="CH7" s="475"/>
      <c r="CI7" s="475" t="s">
        <v>369</v>
      </c>
      <c r="CJ7" s="475" t="s">
        <v>370</v>
      </c>
      <c r="CK7" s="475" t="s">
        <v>371</v>
      </c>
      <c r="CL7" s="475"/>
      <c r="CM7" s="475" t="s">
        <v>495</v>
      </c>
      <c r="CN7" s="475" t="s">
        <v>496</v>
      </c>
      <c r="CO7" s="475" t="s">
        <v>497</v>
      </c>
      <c r="CP7" s="475" t="s">
        <v>498</v>
      </c>
      <c r="CQ7" s="475" t="s">
        <v>499</v>
      </c>
      <c r="CR7" s="475" t="s">
        <v>368</v>
      </c>
      <c r="CS7" s="475" t="s">
        <v>494</v>
      </c>
      <c r="CT7" s="473" t="s">
        <v>183</v>
      </c>
      <c r="CU7" s="512" t="s">
        <v>180</v>
      </c>
      <c r="CV7" s="512" t="s">
        <v>378</v>
      </c>
      <c r="CW7" s="543" t="s">
        <v>244</v>
      </c>
      <c r="CX7" s="541" t="s">
        <v>381</v>
      </c>
      <c r="CY7" s="541" t="s">
        <v>382</v>
      </c>
      <c r="CZ7" s="541" t="s">
        <v>383</v>
      </c>
      <c r="DA7" s="553" t="s">
        <v>107</v>
      </c>
      <c r="DB7" s="547" t="s">
        <v>388</v>
      </c>
      <c r="DC7" s="547"/>
      <c r="DD7" s="552" t="s">
        <v>184</v>
      </c>
      <c r="DE7" s="545" t="s">
        <v>390</v>
      </c>
      <c r="DF7" s="545"/>
      <c r="DG7" s="537" t="s">
        <v>186</v>
      </c>
      <c r="DH7" s="468"/>
      <c r="DI7" s="468"/>
      <c r="DJ7" s="539" t="s">
        <v>188</v>
      </c>
      <c r="DK7" s="471" t="s">
        <v>391</v>
      </c>
      <c r="DL7" s="471" t="s">
        <v>392</v>
      </c>
      <c r="DM7" s="471" t="s">
        <v>393</v>
      </c>
      <c r="DN7" s="471" t="s">
        <v>394</v>
      </c>
      <c r="DO7" s="471" t="s">
        <v>395</v>
      </c>
      <c r="DP7" s="471" t="s">
        <v>396</v>
      </c>
      <c r="DQ7" s="471" t="s">
        <v>396</v>
      </c>
      <c r="DR7" s="471" t="s">
        <v>397</v>
      </c>
      <c r="DS7" s="471" t="s">
        <v>398</v>
      </c>
      <c r="DT7" s="471" t="s">
        <v>399</v>
      </c>
      <c r="DU7" s="535" t="s">
        <v>190</v>
      </c>
      <c r="DV7" s="519" t="s">
        <v>231</v>
      </c>
      <c r="DW7" s="519" t="s">
        <v>230</v>
      </c>
      <c r="DX7" s="519" t="s">
        <v>410</v>
      </c>
      <c r="DY7" s="519" t="s">
        <v>411</v>
      </c>
      <c r="DZ7" s="569" t="s">
        <v>192</v>
      </c>
      <c r="EA7" s="533" t="s">
        <v>423</v>
      </c>
      <c r="EB7" s="533" t="s">
        <v>416</v>
      </c>
      <c r="EC7" s="533" t="s">
        <v>417</v>
      </c>
      <c r="ED7" s="533" t="s">
        <v>418</v>
      </c>
      <c r="EE7" s="533" t="s">
        <v>419</v>
      </c>
      <c r="EF7" s="533" t="s">
        <v>420</v>
      </c>
      <c r="EG7" s="533" t="s">
        <v>421</v>
      </c>
      <c r="EH7" s="533" t="s">
        <v>422</v>
      </c>
      <c r="EI7" s="533" t="s">
        <v>500</v>
      </c>
      <c r="EJ7" s="529" t="s">
        <v>194</v>
      </c>
      <c r="EK7" s="471" t="s">
        <v>431</v>
      </c>
      <c r="EL7" s="471" t="s">
        <v>432</v>
      </c>
      <c r="EM7" s="471" t="s">
        <v>433</v>
      </c>
      <c r="EN7" s="471" t="s">
        <v>502</v>
      </c>
      <c r="EO7" s="471" t="s">
        <v>503</v>
      </c>
      <c r="EP7" s="471" t="s">
        <v>504</v>
      </c>
      <c r="EQ7" s="471" t="s">
        <v>505</v>
      </c>
      <c r="ER7" s="471" t="s">
        <v>506</v>
      </c>
      <c r="ES7" s="471" t="s">
        <v>507</v>
      </c>
      <c r="ET7" s="471" t="s">
        <v>496</v>
      </c>
      <c r="EU7" s="471" t="s">
        <v>499</v>
      </c>
      <c r="EV7" s="531" t="s">
        <v>196</v>
      </c>
      <c r="EW7" s="565" t="s">
        <v>444</v>
      </c>
      <c r="EX7" s="565" t="s">
        <v>437</v>
      </c>
      <c r="EY7" s="565" t="s">
        <v>438</v>
      </c>
      <c r="EZ7" s="565" t="s">
        <v>439</v>
      </c>
      <c r="FA7" s="565" t="s">
        <v>440</v>
      </c>
      <c r="FB7" s="565" t="s">
        <v>441</v>
      </c>
      <c r="FC7" s="565" t="s">
        <v>442</v>
      </c>
      <c r="FD7" s="565" t="s">
        <v>443</v>
      </c>
      <c r="FE7" s="565" t="s">
        <v>512</v>
      </c>
      <c r="FF7" s="527" t="s">
        <v>198</v>
      </c>
      <c r="FG7" s="558"/>
      <c r="FH7" s="558"/>
      <c r="FI7" s="571" t="s">
        <v>108</v>
      </c>
      <c r="FJ7" s="549" t="s">
        <v>514</v>
      </c>
      <c r="FK7" s="549" t="s">
        <v>16</v>
      </c>
      <c r="FL7" s="549" t="s">
        <v>17</v>
      </c>
      <c r="FM7" s="549" t="s">
        <v>515</v>
      </c>
      <c r="FN7" s="562" t="s">
        <v>109</v>
      </c>
      <c r="FO7" s="499" t="s">
        <v>80</v>
      </c>
      <c r="FP7" s="525" t="s">
        <v>181</v>
      </c>
      <c r="FQ7" s="573" t="s">
        <v>81</v>
      </c>
      <c r="FR7" s="556" t="s">
        <v>249</v>
      </c>
      <c r="FS7" s="499" t="s">
        <v>205</v>
      </c>
      <c r="FT7" s="567" t="s">
        <v>82</v>
      </c>
      <c r="FU7" s="568" t="s">
        <v>177</v>
      </c>
      <c r="FV7" s="560" t="s">
        <v>243</v>
      </c>
      <c r="FW7" s="574" t="s">
        <v>83</v>
      </c>
      <c r="FX7" s="564" t="s">
        <v>84</v>
      </c>
      <c r="FY7" s="564" t="s">
        <v>86</v>
      </c>
    </row>
    <row r="8" spans="1:181" ht="79.5" customHeight="1">
      <c r="A8" s="213"/>
      <c r="B8" s="214" t="s">
        <v>43</v>
      </c>
      <c r="C8" s="214" t="s">
        <v>97</v>
      </c>
      <c r="D8" s="215" t="s">
        <v>98</v>
      </c>
      <c r="E8" s="214" t="s">
        <v>229</v>
      </c>
      <c r="F8" s="214" t="s">
        <v>85</v>
      </c>
      <c r="G8" s="478"/>
      <c r="H8" s="478"/>
      <c r="I8" s="478"/>
      <c r="J8" s="478"/>
      <c r="K8" s="478"/>
      <c r="L8" s="500"/>
      <c r="M8" s="502"/>
      <c r="N8" s="504"/>
      <c r="O8" s="488"/>
      <c r="P8" s="488"/>
      <c r="Q8" s="488"/>
      <c r="R8" s="488"/>
      <c r="S8" s="510"/>
      <c r="T8" s="508"/>
      <c r="U8" s="498"/>
      <c r="V8" s="498"/>
      <c r="W8" s="498"/>
      <c r="X8" s="498"/>
      <c r="Y8" s="482"/>
      <c r="Z8" s="482"/>
      <c r="AA8" s="482"/>
      <c r="AB8" s="482"/>
      <c r="AC8" s="482"/>
      <c r="AD8" s="482"/>
      <c r="AE8" s="486"/>
      <c r="AF8" s="486"/>
      <c r="AG8" s="486"/>
      <c r="AH8" s="486"/>
      <c r="AI8" s="486"/>
      <c r="AJ8" s="486"/>
      <c r="AK8" s="484"/>
      <c r="AL8" s="511"/>
      <c r="AM8" s="480"/>
      <c r="AN8" s="480"/>
      <c r="AO8" s="480"/>
      <c r="AP8" s="480"/>
      <c r="AQ8" s="514"/>
      <c r="AR8" s="514"/>
      <c r="AS8" s="514"/>
      <c r="AT8" s="514"/>
      <c r="AU8" s="514"/>
      <c r="AV8" s="514"/>
      <c r="AW8" s="506"/>
      <c r="AX8" s="506"/>
      <c r="AY8" s="506"/>
      <c r="AZ8" s="506"/>
      <c r="BA8" s="506"/>
      <c r="BB8" s="506"/>
      <c r="BC8" s="523"/>
      <c r="BD8" s="523"/>
      <c r="BE8" s="518"/>
      <c r="BF8" s="518"/>
      <c r="BG8" s="518"/>
      <c r="BH8" s="518"/>
      <c r="BI8" s="518"/>
      <c r="BJ8" s="518"/>
      <c r="BK8" s="518"/>
      <c r="BL8" s="518"/>
      <c r="BM8" s="518"/>
      <c r="BN8" s="502"/>
      <c r="BO8" s="523"/>
      <c r="BP8" s="216" t="s">
        <v>77</v>
      </c>
      <c r="BQ8" s="470"/>
      <c r="BR8" s="470"/>
      <c r="BS8" s="470"/>
      <c r="BT8" s="470"/>
      <c r="BU8" s="470"/>
      <c r="BV8" s="470"/>
      <c r="BW8" s="470"/>
      <c r="BX8" s="470"/>
      <c r="BY8" s="469"/>
      <c r="BZ8" s="470"/>
      <c r="CA8" s="470"/>
      <c r="CB8" s="516"/>
      <c r="CC8" s="476"/>
      <c r="CD8" s="476"/>
      <c r="CE8" s="555"/>
      <c r="CF8" s="476"/>
      <c r="CG8" s="476"/>
      <c r="CH8" s="476"/>
      <c r="CI8" s="476"/>
      <c r="CJ8" s="476"/>
      <c r="CK8" s="476"/>
      <c r="CL8" s="476"/>
      <c r="CM8" s="476"/>
      <c r="CN8" s="476"/>
      <c r="CO8" s="476"/>
      <c r="CP8" s="476"/>
      <c r="CQ8" s="476"/>
      <c r="CR8" s="476"/>
      <c r="CS8" s="476"/>
      <c r="CT8" s="474"/>
      <c r="CU8" s="513"/>
      <c r="CV8" s="513"/>
      <c r="CW8" s="544"/>
      <c r="CX8" s="542"/>
      <c r="CY8" s="542"/>
      <c r="CZ8" s="542"/>
      <c r="DA8" s="554"/>
      <c r="DB8" s="548"/>
      <c r="DC8" s="548"/>
      <c r="DD8" s="538"/>
      <c r="DE8" s="546"/>
      <c r="DF8" s="546"/>
      <c r="DG8" s="538"/>
      <c r="DH8" s="540"/>
      <c r="DI8" s="540"/>
      <c r="DJ8" s="538"/>
      <c r="DK8" s="472"/>
      <c r="DL8" s="472"/>
      <c r="DM8" s="472"/>
      <c r="DN8" s="472"/>
      <c r="DO8" s="472"/>
      <c r="DP8" s="472"/>
      <c r="DQ8" s="472"/>
      <c r="DR8" s="472"/>
      <c r="DS8" s="472"/>
      <c r="DT8" s="472"/>
      <c r="DU8" s="536"/>
      <c r="DV8" s="520"/>
      <c r="DW8" s="520"/>
      <c r="DX8" s="520"/>
      <c r="DY8" s="520"/>
      <c r="DZ8" s="570"/>
      <c r="EA8" s="534"/>
      <c r="EB8" s="534"/>
      <c r="EC8" s="534"/>
      <c r="ED8" s="534"/>
      <c r="EE8" s="534"/>
      <c r="EF8" s="534"/>
      <c r="EG8" s="534"/>
      <c r="EH8" s="534"/>
      <c r="EI8" s="534"/>
      <c r="EJ8" s="530"/>
      <c r="EK8" s="472"/>
      <c r="EL8" s="472"/>
      <c r="EM8" s="472"/>
      <c r="EN8" s="472"/>
      <c r="EO8" s="472"/>
      <c r="EP8" s="472"/>
      <c r="EQ8" s="472"/>
      <c r="ER8" s="472"/>
      <c r="ES8" s="472"/>
      <c r="ET8" s="472"/>
      <c r="EU8" s="472"/>
      <c r="EV8" s="532"/>
      <c r="EW8" s="566"/>
      <c r="EX8" s="566"/>
      <c r="EY8" s="566"/>
      <c r="EZ8" s="566"/>
      <c r="FA8" s="566"/>
      <c r="FB8" s="566"/>
      <c r="FC8" s="566"/>
      <c r="FD8" s="566"/>
      <c r="FE8" s="566"/>
      <c r="FF8" s="528"/>
      <c r="FG8" s="559"/>
      <c r="FH8" s="559"/>
      <c r="FI8" s="572"/>
      <c r="FJ8" s="550"/>
      <c r="FK8" s="550"/>
      <c r="FL8" s="550"/>
      <c r="FM8" s="550"/>
      <c r="FN8" s="563"/>
      <c r="FO8" s="499"/>
      <c r="FP8" s="526"/>
      <c r="FQ8" s="573"/>
      <c r="FR8" s="557"/>
      <c r="FS8" s="499"/>
      <c r="FT8" s="567"/>
      <c r="FU8" s="568"/>
      <c r="FV8" s="561"/>
      <c r="FW8" s="575"/>
      <c r="FX8" s="564"/>
      <c r="FY8" s="564"/>
    </row>
    <row r="9" spans="1:181" ht="15.75" customHeight="1" thickBot="1">
      <c r="A9" s="217"/>
      <c r="B9" s="217"/>
      <c r="C9" s="218"/>
      <c r="D9" s="219"/>
      <c r="E9" s="118"/>
      <c r="F9" s="218"/>
      <c r="G9" s="220" t="s">
        <v>32</v>
      </c>
      <c r="H9" s="220" t="s">
        <v>32</v>
      </c>
      <c r="I9" s="220" t="s">
        <v>32</v>
      </c>
      <c r="J9" s="220" t="s">
        <v>32</v>
      </c>
      <c r="K9" s="220" t="s">
        <v>32</v>
      </c>
      <c r="L9" s="220" t="s">
        <v>33</v>
      </c>
      <c r="M9" s="220" t="s">
        <v>32</v>
      </c>
      <c r="N9" s="220" t="s">
        <v>37</v>
      </c>
      <c r="O9" s="221" t="s">
        <v>32</v>
      </c>
      <c r="P9" s="221" t="s">
        <v>32</v>
      </c>
      <c r="Q9" s="221" t="s">
        <v>32</v>
      </c>
      <c r="R9" s="221" t="s">
        <v>32</v>
      </c>
      <c r="S9" s="221" t="s">
        <v>33</v>
      </c>
      <c r="T9" s="221" t="s">
        <v>32</v>
      </c>
      <c r="U9" s="222" t="s">
        <v>34</v>
      </c>
      <c r="V9" s="222" t="s">
        <v>34</v>
      </c>
      <c r="W9" s="222" t="s">
        <v>34</v>
      </c>
      <c r="X9" s="222" t="s">
        <v>34</v>
      </c>
      <c r="Y9" s="223" t="s">
        <v>34</v>
      </c>
      <c r="Z9" s="223" t="s">
        <v>34</v>
      </c>
      <c r="AA9" s="223" t="s">
        <v>34</v>
      </c>
      <c r="AB9" s="223" t="s">
        <v>34</v>
      </c>
      <c r="AC9" s="223" t="s">
        <v>34</v>
      </c>
      <c r="AD9" s="223" t="s">
        <v>34</v>
      </c>
      <c r="AE9" s="223" t="s">
        <v>34</v>
      </c>
      <c r="AF9" s="223" t="s">
        <v>34</v>
      </c>
      <c r="AG9" s="223" t="s">
        <v>34</v>
      </c>
      <c r="AH9" s="223" t="s">
        <v>34</v>
      </c>
      <c r="AI9" s="223" t="s">
        <v>34</v>
      </c>
      <c r="AJ9" s="223" t="s">
        <v>34</v>
      </c>
      <c r="AK9" s="224"/>
      <c r="AL9" s="224" t="s">
        <v>37</v>
      </c>
      <c r="AM9" s="225" t="s">
        <v>34</v>
      </c>
      <c r="AN9" s="225" t="s">
        <v>34</v>
      </c>
      <c r="AO9" s="225" t="s">
        <v>34</v>
      </c>
      <c r="AP9" s="225" t="s">
        <v>34</v>
      </c>
      <c r="AQ9" s="226" t="s">
        <v>34</v>
      </c>
      <c r="AR9" s="226" t="s">
        <v>34</v>
      </c>
      <c r="AS9" s="226" t="s">
        <v>34</v>
      </c>
      <c r="AT9" s="226" t="s">
        <v>34</v>
      </c>
      <c r="AU9" s="226" t="s">
        <v>34</v>
      </c>
      <c r="AV9" s="226" t="s">
        <v>34</v>
      </c>
      <c r="AW9" s="226" t="s">
        <v>34</v>
      </c>
      <c r="AX9" s="226" t="s">
        <v>34</v>
      </c>
      <c r="AY9" s="226" t="s">
        <v>34</v>
      </c>
      <c r="AZ9" s="226" t="s">
        <v>34</v>
      </c>
      <c r="BA9" s="226" t="s">
        <v>34</v>
      </c>
      <c r="BB9" s="226" t="s">
        <v>34</v>
      </c>
      <c r="BC9" s="225"/>
      <c r="BD9" s="225" t="s">
        <v>37</v>
      </c>
      <c r="BE9" s="227" t="s">
        <v>35</v>
      </c>
      <c r="BF9" s="227" t="s">
        <v>35</v>
      </c>
      <c r="BG9" s="227" t="s">
        <v>35</v>
      </c>
      <c r="BH9" s="227" t="s">
        <v>35</v>
      </c>
      <c r="BI9" s="227" t="s">
        <v>35</v>
      </c>
      <c r="BJ9" s="227" t="s">
        <v>35</v>
      </c>
      <c r="BK9" s="227" t="s">
        <v>35</v>
      </c>
      <c r="BL9" s="227" t="s">
        <v>35</v>
      </c>
      <c r="BM9" s="227" t="s">
        <v>35</v>
      </c>
      <c r="BN9" s="227"/>
      <c r="BO9" s="228" t="s">
        <v>37</v>
      </c>
      <c r="BP9" s="229"/>
      <c r="BQ9" s="414" t="s">
        <v>33</v>
      </c>
      <c r="BR9" s="414" t="s">
        <v>33</v>
      </c>
      <c r="BS9" s="414" t="s">
        <v>33</v>
      </c>
      <c r="BT9" s="414" t="s">
        <v>33</v>
      </c>
      <c r="BU9" s="414" t="s">
        <v>33</v>
      </c>
      <c r="BV9" s="414" t="s">
        <v>33</v>
      </c>
      <c r="BW9" s="414" t="s">
        <v>33</v>
      </c>
      <c r="BX9" s="414" t="s">
        <v>33</v>
      </c>
      <c r="BY9" s="414" t="s">
        <v>33</v>
      </c>
      <c r="BZ9" s="414" t="s">
        <v>33</v>
      </c>
      <c r="CA9" s="414" t="s">
        <v>33</v>
      </c>
      <c r="CB9" s="230" t="s">
        <v>33</v>
      </c>
      <c r="CC9" s="417" t="s">
        <v>33</v>
      </c>
      <c r="CD9" s="417" t="s">
        <v>33</v>
      </c>
      <c r="CE9" s="417" t="s">
        <v>33</v>
      </c>
      <c r="CF9" s="417" t="s">
        <v>33</v>
      </c>
      <c r="CG9" s="417" t="s">
        <v>33</v>
      </c>
      <c r="CH9" s="417" t="s">
        <v>33</v>
      </c>
      <c r="CI9" s="417" t="s">
        <v>33</v>
      </c>
      <c r="CJ9" s="417" t="s">
        <v>33</v>
      </c>
      <c r="CK9" s="417" t="s">
        <v>33</v>
      </c>
      <c r="CL9" s="417" t="s">
        <v>33</v>
      </c>
      <c r="CM9" s="417" t="s">
        <v>33</v>
      </c>
      <c r="CN9" s="417" t="s">
        <v>33</v>
      </c>
      <c r="CO9" s="417" t="s">
        <v>33</v>
      </c>
      <c r="CP9" s="417" t="s">
        <v>33</v>
      </c>
      <c r="CQ9" s="417" t="s">
        <v>33</v>
      </c>
      <c r="CR9" s="417" t="s">
        <v>33</v>
      </c>
      <c r="CS9" s="417" t="s">
        <v>33</v>
      </c>
      <c r="CT9" s="231" t="s">
        <v>33</v>
      </c>
      <c r="CU9" s="419" t="s">
        <v>33</v>
      </c>
      <c r="CV9" s="419" t="s">
        <v>33</v>
      </c>
      <c r="CW9" s="232" t="s">
        <v>33</v>
      </c>
      <c r="CX9" s="421" t="s">
        <v>33</v>
      </c>
      <c r="CY9" s="421" t="s">
        <v>33</v>
      </c>
      <c r="CZ9" s="421" t="s">
        <v>33</v>
      </c>
      <c r="DA9" s="233" t="s">
        <v>33</v>
      </c>
      <c r="DB9" s="423" t="s">
        <v>33</v>
      </c>
      <c r="DC9" s="423" t="s">
        <v>33</v>
      </c>
      <c r="DD9" s="234" t="s">
        <v>33</v>
      </c>
      <c r="DE9" s="425" t="s">
        <v>33</v>
      </c>
      <c r="DF9" s="425" t="s">
        <v>33</v>
      </c>
      <c r="DG9" s="235" t="s">
        <v>33</v>
      </c>
      <c r="DH9" s="414" t="s">
        <v>33</v>
      </c>
      <c r="DI9" s="414" t="s">
        <v>33</v>
      </c>
      <c r="DJ9" s="230" t="s">
        <v>33</v>
      </c>
      <c r="DK9" s="426" t="s">
        <v>33</v>
      </c>
      <c r="DL9" s="426" t="s">
        <v>33</v>
      </c>
      <c r="DM9" s="426" t="s">
        <v>33</v>
      </c>
      <c r="DN9" s="426" t="s">
        <v>33</v>
      </c>
      <c r="DO9" s="426" t="s">
        <v>33</v>
      </c>
      <c r="DP9" s="426" t="s">
        <v>33</v>
      </c>
      <c r="DQ9" s="426" t="s">
        <v>33</v>
      </c>
      <c r="DR9" s="426" t="s">
        <v>33</v>
      </c>
      <c r="DS9" s="426" t="s">
        <v>33</v>
      </c>
      <c r="DT9" s="426" t="s">
        <v>33</v>
      </c>
      <c r="DU9" s="236" t="s">
        <v>33</v>
      </c>
      <c r="DV9" s="429" t="s">
        <v>33</v>
      </c>
      <c r="DW9" s="429" t="s">
        <v>33</v>
      </c>
      <c r="DX9" s="429" t="s">
        <v>33</v>
      </c>
      <c r="DY9" s="429" t="s">
        <v>33</v>
      </c>
      <c r="DZ9" s="237" t="s">
        <v>33</v>
      </c>
      <c r="EA9" s="430" t="s">
        <v>33</v>
      </c>
      <c r="EB9" s="430" t="s">
        <v>33</v>
      </c>
      <c r="EC9" s="430" t="s">
        <v>33</v>
      </c>
      <c r="ED9" s="430" t="s">
        <v>33</v>
      </c>
      <c r="EE9" s="430" t="s">
        <v>33</v>
      </c>
      <c r="EF9" s="430" t="s">
        <v>33</v>
      </c>
      <c r="EG9" s="430" t="s">
        <v>33</v>
      </c>
      <c r="EH9" s="430" t="s">
        <v>33</v>
      </c>
      <c r="EI9" s="430" t="s">
        <v>33</v>
      </c>
      <c r="EJ9" s="238" t="s">
        <v>33</v>
      </c>
      <c r="EK9" s="426" t="s">
        <v>33</v>
      </c>
      <c r="EL9" s="426" t="s">
        <v>33</v>
      </c>
      <c r="EM9" s="426" t="s">
        <v>33</v>
      </c>
      <c r="EN9" s="426" t="s">
        <v>33</v>
      </c>
      <c r="EO9" s="426" t="s">
        <v>33</v>
      </c>
      <c r="EP9" s="426" t="s">
        <v>33</v>
      </c>
      <c r="EQ9" s="426" t="s">
        <v>33</v>
      </c>
      <c r="ER9" s="426" t="s">
        <v>33</v>
      </c>
      <c r="ES9" s="426" t="s">
        <v>33</v>
      </c>
      <c r="ET9" s="426" t="s">
        <v>33</v>
      </c>
      <c r="EU9" s="426" t="s">
        <v>33</v>
      </c>
      <c r="EV9" s="236" t="s">
        <v>33</v>
      </c>
      <c r="EW9" s="433" t="s">
        <v>33</v>
      </c>
      <c r="EX9" s="433" t="s">
        <v>33</v>
      </c>
      <c r="EY9" s="433" t="s">
        <v>33</v>
      </c>
      <c r="EZ9" s="433" t="s">
        <v>33</v>
      </c>
      <c r="FA9" s="433" t="s">
        <v>33</v>
      </c>
      <c r="FB9" s="433" t="s">
        <v>33</v>
      </c>
      <c r="FC9" s="433" t="s">
        <v>33</v>
      </c>
      <c r="FD9" s="433" t="s">
        <v>33</v>
      </c>
      <c r="FE9" s="433" t="s">
        <v>33</v>
      </c>
      <c r="FF9" s="239" t="s">
        <v>33</v>
      </c>
      <c r="FG9" s="434" t="s">
        <v>33</v>
      </c>
      <c r="FH9" s="434" t="s">
        <v>33</v>
      </c>
      <c r="FI9" s="240" t="s">
        <v>33</v>
      </c>
      <c r="FJ9" s="435" t="s">
        <v>33</v>
      </c>
      <c r="FK9" s="435" t="s">
        <v>33</v>
      </c>
      <c r="FL9" s="435" t="s">
        <v>33</v>
      </c>
      <c r="FM9" s="435" t="s">
        <v>33</v>
      </c>
      <c r="FN9" s="241" t="s">
        <v>33</v>
      </c>
      <c r="FO9" s="118"/>
      <c r="FP9" s="219"/>
      <c r="FQ9" s="118"/>
      <c r="FR9" s="84"/>
      <c r="FS9" s="118"/>
      <c r="FT9" s="118"/>
      <c r="FU9" s="118"/>
      <c r="FV9" s="118"/>
      <c r="FW9" s="118"/>
      <c r="FX9" s="118"/>
      <c r="FY9" s="118"/>
    </row>
    <row r="10" spans="1:181" ht="13.5" customHeight="1" thickBot="1" thickTop="1">
      <c r="A10" s="242" t="s">
        <v>103</v>
      </c>
      <c r="B10" s="243"/>
      <c r="C10" s="244"/>
      <c r="D10" s="244"/>
      <c r="E10" s="118"/>
      <c r="F10" s="218"/>
      <c r="G10" s="245" t="s">
        <v>104</v>
      </c>
      <c r="H10" s="245" t="s">
        <v>104</v>
      </c>
      <c r="I10" s="245" t="s">
        <v>104</v>
      </c>
      <c r="J10" s="245" t="s">
        <v>104</v>
      </c>
      <c r="K10" s="245" t="s">
        <v>104</v>
      </c>
      <c r="L10" s="246" t="s">
        <v>110</v>
      </c>
      <c r="M10" s="247" t="s">
        <v>110</v>
      </c>
      <c r="N10" s="248" t="s">
        <v>110</v>
      </c>
      <c r="O10" s="249" t="s">
        <v>104</v>
      </c>
      <c r="P10" s="249" t="s">
        <v>104</v>
      </c>
      <c r="Q10" s="249" t="s">
        <v>104</v>
      </c>
      <c r="R10" s="249" t="s">
        <v>104</v>
      </c>
      <c r="S10" s="250" t="s">
        <v>110</v>
      </c>
      <c r="T10" s="251" t="s">
        <v>110</v>
      </c>
      <c r="U10" s="252" t="s">
        <v>104</v>
      </c>
      <c r="V10" s="252" t="s">
        <v>104</v>
      </c>
      <c r="W10" s="252" t="s">
        <v>104</v>
      </c>
      <c r="X10" s="252" t="s">
        <v>104</v>
      </c>
      <c r="Y10" s="412" t="s">
        <v>104</v>
      </c>
      <c r="Z10" s="253" t="s">
        <v>104</v>
      </c>
      <c r="AA10" s="253" t="s">
        <v>104</v>
      </c>
      <c r="AB10" s="253" t="s">
        <v>104</v>
      </c>
      <c r="AC10" s="253" t="s">
        <v>104</v>
      </c>
      <c r="AD10" s="254" t="s">
        <v>104</v>
      </c>
      <c r="AE10" s="252" t="s">
        <v>104</v>
      </c>
      <c r="AF10" s="252" t="s">
        <v>104</v>
      </c>
      <c r="AG10" s="252" t="s">
        <v>104</v>
      </c>
      <c r="AH10" s="252" t="s">
        <v>104</v>
      </c>
      <c r="AI10" s="252" t="s">
        <v>104</v>
      </c>
      <c r="AJ10" s="252" t="s">
        <v>104</v>
      </c>
      <c r="AK10" s="255" t="s">
        <v>110</v>
      </c>
      <c r="AL10" s="256" t="s">
        <v>110</v>
      </c>
      <c r="AM10" s="257" t="s">
        <v>104</v>
      </c>
      <c r="AN10" s="257" t="s">
        <v>104</v>
      </c>
      <c r="AO10" s="257" t="s">
        <v>104</v>
      </c>
      <c r="AP10" s="257" t="s">
        <v>104</v>
      </c>
      <c r="AQ10" s="257" t="s">
        <v>104</v>
      </c>
      <c r="AR10" s="257" t="s">
        <v>104</v>
      </c>
      <c r="AS10" s="257" t="s">
        <v>104</v>
      </c>
      <c r="AT10" s="257" t="s">
        <v>104</v>
      </c>
      <c r="AU10" s="257" t="s">
        <v>104</v>
      </c>
      <c r="AV10" s="257" t="s">
        <v>104</v>
      </c>
      <c r="AW10" s="258" t="s">
        <v>104</v>
      </c>
      <c r="AX10" s="259" t="s">
        <v>104</v>
      </c>
      <c r="AY10" s="259" t="s">
        <v>104</v>
      </c>
      <c r="AZ10" s="259" t="s">
        <v>104</v>
      </c>
      <c r="BA10" s="259" t="s">
        <v>104</v>
      </c>
      <c r="BB10" s="260" t="s">
        <v>104</v>
      </c>
      <c r="BC10" s="261" t="s">
        <v>110</v>
      </c>
      <c r="BD10" s="262" t="s">
        <v>110</v>
      </c>
      <c r="BE10" s="263" t="s">
        <v>104</v>
      </c>
      <c r="BF10" s="263" t="s">
        <v>104</v>
      </c>
      <c r="BG10" s="263" t="s">
        <v>104</v>
      </c>
      <c r="BH10" s="263" t="s">
        <v>104</v>
      </c>
      <c r="BI10" s="263" t="s">
        <v>104</v>
      </c>
      <c r="BJ10" s="263" t="s">
        <v>104</v>
      </c>
      <c r="BK10" s="263" t="s">
        <v>104</v>
      </c>
      <c r="BL10" s="263" t="s">
        <v>104</v>
      </c>
      <c r="BM10" s="263" t="s">
        <v>104</v>
      </c>
      <c r="BN10" s="264" t="s">
        <v>110</v>
      </c>
      <c r="BO10" s="265" t="s">
        <v>110</v>
      </c>
      <c r="BP10" s="413" t="s">
        <v>253</v>
      </c>
      <c r="BQ10" s="415" t="s">
        <v>104</v>
      </c>
      <c r="BR10" s="415" t="s">
        <v>104</v>
      </c>
      <c r="BS10" s="415" t="s">
        <v>104</v>
      </c>
      <c r="BT10" s="415" t="s">
        <v>104</v>
      </c>
      <c r="BU10" s="415" t="s">
        <v>104</v>
      </c>
      <c r="BV10" s="415" t="s">
        <v>104</v>
      </c>
      <c r="BW10" s="415" t="s">
        <v>104</v>
      </c>
      <c r="BX10" s="415" t="s">
        <v>104</v>
      </c>
      <c r="BY10" s="415" t="s">
        <v>104</v>
      </c>
      <c r="BZ10" s="415" t="s">
        <v>104</v>
      </c>
      <c r="CA10" s="415" t="s">
        <v>104</v>
      </c>
      <c r="CB10" s="416" t="s">
        <v>110</v>
      </c>
      <c r="CC10" s="418" t="s">
        <v>104</v>
      </c>
      <c r="CD10" s="418" t="s">
        <v>104</v>
      </c>
      <c r="CE10" s="418" t="s">
        <v>104</v>
      </c>
      <c r="CF10" s="418" t="s">
        <v>104</v>
      </c>
      <c r="CG10" s="418" t="s">
        <v>104</v>
      </c>
      <c r="CH10" s="418" t="s">
        <v>104</v>
      </c>
      <c r="CI10" s="418" t="s">
        <v>104</v>
      </c>
      <c r="CJ10" s="418" t="s">
        <v>104</v>
      </c>
      <c r="CK10" s="418" t="s">
        <v>104</v>
      </c>
      <c r="CL10" s="418" t="s">
        <v>104</v>
      </c>
      <c r="CM10" s="418" t="s">
        <v>104</v>
      </c>
      <c r="CN10" s="418" t="s">
        <v>104</v>
      </c>
      <c r="CO10" s="418" t="s">
        <v>104</v>
      </c>
      <c r="CP10" s="418" t="s">
        <v>104</v>
      </c>
      <c r="CQ10" s="418" t="s">
        <v>104</v>
      </c>
      <c r="CR10" s="418" t="s">
        <v>104</v>
      </c>
      <c r="CS10" s="418" t="s">
        <v>104</v>
      </c>
      <c r="CT10" s="266" t="s">
        <v>110</v>
      </c>
      <c r="CU10" s="420" t="s">
        <v>104</v>
      </c>
      <c r="CV10" s="420" t="s">
        <v>104</v>
      </c>
      <c r="CW10" s="267" t="s">
        <v>110</v>
      </c>
      <c r="CX10" s="422" t="s">
        <v>104</v>
      </c>
      <c r="CY10" s="422" t="s">
        <v>104</v>
      </c>
      <c r="CZ10" s="422" t="s">
        <v>104</v>
      </c>
      <c r="DA10" s="268" t="s">
        <v>110</v>
      </c>
      <c r="DB10" s="424" t="s">
        <v>104</v>
      </c>
      <c r="DC10" s="424" t="s">
        <v>104</v>
      </c>
      <c r="DD10" s="269" t="s">
        <v>110</v>
      </c>
      <c r="DE10" s="427" t="s">
        <v>104</v>
      </c>
      <c r="DF10" s="427" t="s">
        <v>104</v>
      </c>
      <c r="DG10" s="270" t="s">
        <v>110</v>
      </c>
      <c r="DH10" s="415" t="s">
        <v>104</v>
      </c>
      <c r="DI10" s="415" t="s">
        <v>104</v>
      </c>
      <c r="DJ10" s="271" t="s">
        <v>110</v>
      </c>
      <c r="DK10" s="428" t="s">
        <v>104</v>
      </c>
      <c r="DL10" s="428" t="s">
        <v>104</v>
      </c>
      <c r="DM10" s="428" t="s">
        <v>104</v>
      </c>
      <c r="DN10" s="428" t="s">
        <v>104</v>
      </c>
      <c r="DO10" s="428" t="s">
        <v>104</v>
      </c>
      <c r="DP10" s="428" t="s">
        <v>104</v>
      </c>
      <c r="DQ10" s="428" t="s">
        <v>104</v>
      </c>
      <c r="DR10" s="428" t="s">
        <v>104</v>
      </c>
      <c r="DS10" s="428" t="s">
        <v>104</v>
      </c>
      <c r="DT10" s="428" t="s">
        <v>104</v>
      </c>
      <c r="DU10" s="272" t="s">
        <v>110</v>
      </c>
      <c r="DV10" s="431" t="s">
        <v>104</v>
      </c>
      <c r="DW10" s="431" t="s">
        <v>104</v>
      </c>
      <c r="DX10" s="431" t="s">
        <v>104</v>
      </c>
      <c r="DY10" s="431" t="s">
        <v>104</v>
      </c>
      <c r="DZ10" s="273" t="s">
        <v>110</v>
      </c>
      <c r="EA10" s="432" t="s">
        <v>104</v>
      </c>
      <c r="EB10" s="432" t="s">
        <v>104</v>
      </c>
      <c r="EC10" s="432" t="s">
        <v>104</v>
      </c>
      <c r="ED10" s="432" t="s">
        <v>104</v>
      </c>
      <c r="EE10" s="432" t="s">
        <v>104</v>
      </c>
      <c r="EF10" s="432" t="s">
        <v>104</v>
      </c>
      <c r="EG10" s="432" t="s">
        <v>104</v>
      </c>
      <c r="EH10" s="432" t="s">
        <v>104</v>
      </c>
      <c r="EI10" s="432" t="s">
        <v>104</v>
      </c>
      <c r="EJ10" s="274" t="s">
        <v>110</v>
      </c>
      <c r="EK10" s="428" t="s">
        <v>104</v>
      </c>
      <c r="EL10" s="428" t="s">
        <v>104</v>
      </c>
      <c r="EM10" s="428" t="s">
        <v>104</v>
      </c>
      <c r="EN10" s="428" t="s">
        <v>104</v>
      </c>
      <c r="EO10" s="428" t="s">
        <v>104</v>
      </c>
      <c r="EP10" s="428" t="s">
        <v>104</v>
      </c>
      <c r="EQ10" s="428" t="s">
        <v>104</v>
      </c>
      <c r="ER10" s="428" t="s">
        <v>104</v>
      </c>
      <c r="ES10" s="428" t="s">
        <v>104</v>
      </c>
      <c r="ET10" s="428" t="s">
        <v>104</v>
      </c>
      <c r="EU10" s="428" t="s">
        <v>104</v>
      </c>
      <c r="EV10" s="272" t="s">
        <v>110</v>
      </c>
      <c r="EW10" s="436" t="s">
        <v>104</v>
      </c>
      <c r="EX10" s="436" t="s">
        <v>104</v>
      </c>
      <c r="EY10" s="436" t="s">
        <v>104</v>
      </c>
      <c r="EZ10" s="436" t="s">
        <v>104</v>
      </c>
      <c r="FA10" s="436" t="s">
        <v>104</v>
      </c>
      <c r="FB10" s="436" t="s">
        <v>104</v>
      </c>
      <c r="FC10" s="436" t="s">
        <v>104</v>
      </c>
      <c r="FD10" s="436" t="s">
        <v>104</v>
      </c>
      <c r="FE10" s="436" t="s">
        <v>104</v>
      </c>
      <c r="FF10" s="275" t="s">
        <v>110</v>
      </c>
      <c r="FG10" s="437" t="s">
        <v>104</v>
      </c>
      <c r="FH10" s="437" t="s">
        <v>104</v>
      </c>
      <c r="FI10" s="276" t="s">
        <v>110</v>
      </c>
      <c r="FJ10" s="438" t="s">
        <v>104</v>
      </c>
      <c r="FK10" s="438" t="s">
        <v>104</v>
      </c>
      <c r="FL10" s="438" t="s">
        <v>104</v>
      </c>
      <c r="FM10" s="438" t="s">
        <v>104</v>
      </c>
      <c r="FN10" s="277" t="s">
        <v>110</v>
      </c>
      <c r="FO10" s="118"/>
      <c r="FP10" s="278"/>
      <c r="FQ10" s="118"/>
      <c r="FR10" s="218"/>
      <c r="FS10" s="118"/>
      <c r="FT10" s="118"/>
      <c r="FU10" s="118"/>
      <c r="FV10" s="118"/>
      <c r="FW10" s="118"/>
      <c r="FX10" s="118"/>
      <c r="FY10" s="118"/>
    </row>
    <row r="11" spans="1:181" ht="33.75" customHeight="1" thickTop="1">
      <c r="A11" s="279" t="s">
        <v>228</v>
      </c>
      <c r="B11" s="280"/>
      <c r="C11" s="218"/>
      <c r="D11" s="218"/>
      <c r="E11" s="218"/>
      <c r="F11" s="218"/>
      <c r="G11" s="281" t="s">
        <v>471</v>
      </c>
      <c r="H11" s="281" t="s">
        <v>472</v>
      </c>
      <c r="I11" s="281" t="s">
        <v>472</v>
      </c>
      <c r="J11" s="281" t="s">
        <v>473</v>
      </c>
      <c r="K11" s="281" t="s">
        <v>474</v>
      </c>
      <c r="L11" s="213"/>
      <c r="M11" s="218"/>
      <c r="N11" s="282"/>
      <c r="O11" s="283" t="s">
        <v>475</v>
      </c>
      <c r="P11" s="283" t="s">
        <v>476</v>
      </c>
      <c r="Q11" s="283" t="s">
        <v>476</v>
      </c>
      <c r="R11" s="283" t="s">
        <v>477</v>
      </c>
      <c r="S11" s="218"/>
      <c r="T11" s="284"/>
      <c r="U11" s="285"/>
      <c r="V11" s="285"/>
      <c r="W11" s="285"/>
      <c r="X11" s="285" t="s">
        <v>456</v>
      </c>
      <c r="Y11" s="285" t="s">
        <v>456</v>
      </c>
      <c r="Z11" s="285" t="s">
        <v>456</v>
      </c>
      <c r="AA11" s="285" t="s">
        <v>456</v>
      </c>
      <c r="AB11" s="285" t="s">
        <v>456</v>
      </c>
      <c r="AC11" s="285" t="s">
        <v>456</v>
      </c>
      <c r="AD11" s="285" t="s">
        <v>456</v>
      </c>
      <c r="AE11" s="285" t="s">
        <v>456</v>
      </c>
      <c r="AF11" s="285"/>
      <c r="AG11" s="285"/>
      <c r="AH11" s="285"/>
      <c r="AI11" s="285"/>
      <c r="AJ11" s="285"/>
      <c r="AK11" s="213"/>
      <c r="AL11" s="282"/>
      <c r="AM11" s="286"/>
      <c r="AN11" s="286"/>
      <c r="AO11" s="286"/>
      <c r="AP11" s="286"/>
      <c r="AQ11" s="287"/>
      <c r="AR11" s="287"/>
      <c r="AS11" s="287"/>
      <c r="AT11" s="287"/>
      <c r="AU11" s="287"/>
      <c r="AV11" s="287"/>
      <c r="AW11" s="286" t="s">
        <v>456</v>
      </c>
      <c r="AX11" s="286" t="s">
        <v>456</v>
      </c>
      <c r="AY11" s="286" t="s">
        <v>456</v>
      </c>
      <c r="AZ11" s="286" t="s">
        <v>456</v>
      </c>
      <c r="BA11" s="286" t="s">
        <v>456</v>
      </c>
      <c r="BB11" s="286"/>
      <c r="BC11" s="213"/>
      <c r="BD11" s="282"/>
      <c r="BE11" s="288" t="s">
        <v>487</v>
      </c>
      <c r="BF11" s="288" t="s">
        <v>487</v>
      </c>
      <c r="BG11" s="288" t="s">
        <v>487</v>
      </c>
      <c r="BH11" s="288" t="s">
        <v>487</v>
      </c>
      <c r="BI11" s="288" t="s">
        <v>487</v>
      </c>
      <c r="BJ11" s="288" t="s">
        <v>487</v>
      </c>
      <c r="BK11" s="288" t="s">
        <v>487</v>
      </c>
      <c r="BL11" s="288" t="s">
        <v>487</v>
      </c>
      <c r="BM11" s="288" t="s">
        <v>487</v>
      </c>
      <c r="BN11" s="213"/>
      <c r="BO11" s="218"/>
      <c r="BP11" s="289" t="str">
        <f>A11</f>
        <v>Methodology</v>
      </c>
      <c r="BQ11" s="290" t="s">
        <v>468</v>
      </c>
      <c r="BR11" s="290" t="s">
        <v>469</v>
      </c>
      <c r="BS11" s="290"/>
      <c r="BT11" s="290" t="s">
        <v>467</v>
      </c>
      <c r="BU11" s="290" t="s">
        <v>467</v>
      </c>
      <c r="BV11" s="290" t="s">
        <v>467</v>
      </c>
      <c r="BW11" s="290"/>
      <c r="BX11" s="290"/>
      <c r="BY11" s="290">
        <v>1</v>
      </c>
      <c r="BZ11" s="290">
        <v>1</v>
      </c>
      <c r="CA11" s="290">
        <v>1</v>
      </c>
      <c r="CB11" s="213"/>
      <c r="CC11" s="291"/>
      <c r="CD11" s="291"/>
      <c r="CE11" s="291"/>
      <c r="CF11" s="291" t="s">
        <v>376</v>
      </c>
      <c r="CG11" s="291" t="s">
        <v>377</v>
      </c>
      <c r="CH11" s="291"/>
      <c r="CI11" s="291" t="s">
        <v>373</v>
      </c>
      <c r="CJ11" s="291" t="s">
        <v>374</v>
      </c>
      <c r="CK11" s="291" t="s">
        <v>375</v>
      </c>
      <c r="CL11" s="291"/>
      <c r="CM11" s="291" t="s">
        <v>489</v>
      </c>
      <c r="CN11" s="291" t="s">
        <v>490</v>
      </c>
      <c r="CO11" s="291" t="s">
        <v>491</v>
      </c>
      <c r="CP11" s="291" t="s">
        <v>492</v>
      </c>
      <c r="CQ11" s="291" t="s">
        <v>493</v>
      </c>
      <c r="CR11" s="291" t="s">
        <v>372</v>
      </c>
      <c r="CS11" s="291" t="s">
        <v>488</v>
      </c>
      <c r="CT11" s="213"/>
      <c r="CU11" s="292" t="s">
        <v>379</v>
      </c>
      <c r="CV11" s="292" t="s">
        <v>380</v>
      </c>
      <c r="CW11" s="293"/>
      <c r="CX11" s="294" t="s">
        <v>384</v>
      </c>
      <c r="CY11" s="294" t="s">
        <v>385</v>
      </c>
      <c r="CZ11" s="294" t="s">
        <v>386</v>
      </c>
      <c r="DA11" s="293"/>
      <c r="DB11" s="295" t="s">
        <v>387</v>
      </c>
      <c r="DC11" s="295"/>
      <c r="DD11" s="293"/>
      <c r="DE11" s="296" t="s">
        <v>389</v>
      </c>
      <c r="DF11" s="296"/>
      <c r="DG11" s="293"/>
      <c r="DH11" s="290"/>
      <c r="DI11" s="290"/>
      <c r="DJ11" s="293"/>
      <c r="DK11" s="297" t="s">
        <v>400</v>
      </c>
      <c r="DL11" s="297" t="s">
        <v>401</v>
      </c>
      <c r="DM11" s="297" t="s">
        <v>402</v>
      </c>
      <c r="DN11" s="297" t="s">
        <v>403</v>
      </c>
      <c r="DO11" s="297" t="s">
        <v>404</v>
      </c>
      <c r="DP11" s="297" t="s">
        <v>408</v>
      </c>
      <c r="DQ11" s="297" t="s">
        <v>409</v>
      </c>
      <c r="DR11" s="297" t="s">
        <v>405</v>
      </c>
      <c r="DS11" s="297" t="s">
        <v>406</v>
      </c>
      <c r="DT11" s="297" t="s">
        <v>407</v>
      </c>
      <c r="DU11" s="293"/>
      <c r="DV11" s="298" t="s">
        <v>412</v>
      </c>
      <c r="DW11" s="298" t="s">
        <v>413</v>
      </c>
      <c r="DX11" s="298" t="s">
        <v>414</v>
      </c>
      <c r="DY11" s="298" t="s">
        <v>415</v>
      </c>
      <c r="DZ11" s="293"/>
      <c r="EA11" s="299" t="s">
        <v>424</v>
      </c>
      <c r="EB11" s="299" t="s">
        <v>425</v>
      </c>
      <c r="EC11" s="299" t="s">
        <v>426</v>
      </c>
      <c r="ED11" s="299" t="s">
        <v>427</v>
      </c>
      <c r="EE11" s="299" t="s">
        <v>428</v>
      </c>
      <c r="EF11" s="299" t="s">
        <v>429</v>
      </c>
      <c r="EG11" s="299" t="s">
        <v>430</v>
      </c>
      <c r="EH11" s="299" t="s">
        <v>413</v>
      </c>
      <c r="EI11" s="299" t="s">
        <v>501</v>
      </c>
      <c r="EJ11" s="293"/>
      <c r="EK11" s="297" t="s">
        <v>434</v>
      </c>
      <c r="EL11" s="297" t="s">
        <v>435</v>
      </c>
      <c r="EM11" s="297" t="s">
        <v>436</v>
      </c>
      <c r="EN11" s="297" t="s">
        <v>508</v>
      </c>
      <c r="EO11" s="297" t="s">
        <v>508</v>
      </c>
      <c r="EP11" s="297" t="s">
        <v>509</v>
      </c>
      <c r="EQ11" s="297" t="s">
        <v>508</v>
      </c>
      <c r="ER11" s="297" t="s">
        <v>508</v>
      </c>
      <c r="ES11" s="297" t="s">
        <v>508</v>
      </c>
      <c r="ET11" s="297" t="s">
        <v>510</v>
      </c>
      <c r="EU11" s="297" t="s">
        <v>511</v>
      </c>
      <c r="EV11" s="293"/>
      <c r="EW11" s="300" t="s">
        <v>445</v>
      </c>
      <c r="EX11" s="300" t="s">
        <v>446</v>
      </c>
      <c r="EY11" s="300" t="s">
        <v>447</v>
      </c>
      <c r="EZ11" s="300" t="s">
        <v>448</v>
      </c>
      <c r="FA11" s="300" t="s">
        <v>449</v>
      </c>
      <c r="FB11" s="300" t="s">
        <v>450</v>
      </c>
      <c r="FC11" s="300" t="s">
        <v>451</v>
      </c>
      <c r="FD11" s="300" t="s">
        <v>452</v>
      </c>
      <c r="FE11" s="300" t="s">
        <v>513</v>
      </c>
      <c r="FF11" s="301"/>
      <c r="FG11" s="302"/>
      <c r="FH11" s="302"/>
      <c r="FI11" s="293"/>
      <c r="FJ11" s="303" t="s">
        <v>453</v>
      </c>
      <c r="FK11" s="303" t="s">
        <v>454</v>
      </c>
      <c r="FL11" s="303" t="s">
        <v>455</v>
      </c>
      <c r="FM11" s="303" t="s">
        <v>516</v>
      </c>
      <c r="FN11" s="213"/>
      <c r="FO11" s="304"/>
      <c r="FP11" s="218"/>
      <c r="FQ11" s="304"/>
      <c r="FR11" s="304"/>
      <c r="FS11" s="304"/>
      <c r="FT11" s="304"/>
      <c r="FU11" s="304"/>
      <c r="FV11" s="304"/>
      <c r="FW11" s="304"/>
      <c r="FX11" s="304"/>
      <c r="FY11" s="304"/>
    </row>
    <row r="12" spans="1:181" s="400" customFormat="1" ht="24" customHeight="1">
      <c r="A12" s="380"/>
      <c r="B12" s="381"/>
      <c r="C12" s="382"/>
      <c r="D12" s="382"/>
      <c r="E12" s="382"/>
      <c r="F12" s="383"/>
      <c r="G12" s="384"/>
      <c r="H12" s="384"/>
      <c r="I12" s="384"/>
      <c r="J12" s="384"/>
      <c r="K12" s="384"/>
      <c r="L12" s="382"/>
      <c r="M12" s="382"/>
      <c r="N12" s="382"/>
      <c r="O12" s="384"/>
      <c r="P12" s="384"/>
      <c r="Q12" s="384"/>
      <c r="R12" s="384"/>
      <c r="S12" s="382"/>
      <c r="T12" s="382"/>
      <c r="U12" s="384"/>
      <c r="V12" s="384"/>
      <c r="W12" s="384"/>
      <c r="X12" s="384"/>
      <c r="Y12" s="384"/>
      <c r="Z12" s="384"/>
      <c r="AA12" s="384"/>
      <c r="AB12" s="384"/>
      <c r="AC12" s="384"/>
      <c r="AD12" s="384"/>
      <c r="AE12" s="384"/>
      <c r="AF12" s="384"/>
      <c r="AG12" s="384"/>
      <c r="AH12" s="384"/>
      <c r="AI12" s="384"/>
      <c r="AJ12" s="384"/>
      <c r="AK12" s="382"/>
      <c r="AL12" s="382"/>
      <c r="AM12" s="384"/>
      <c r="AN12" s="384"/>
      <c r="AO12" s="384"/>
      <c r="AP12" s="384"/>
      <c r="AQ12" s="384"/>
      <c r="AR12" s="384"/>
      <c r="AS12" s="384"/>
      <c r="AT12" s="384"/>
      <c r="AU12" s="384"/>
      <c r="AV12" s="384"/>
      <c r="AW12" s="384"/>
      <c r="AX12" s="384"/>
      <c r="AY12" s="384"/>
      <c r="AZ12" s="384"/>
      <c r="BA12" s="384"/>
      <c r="BB12" s="384"/>
      <c r="BC12" s="382"/>
      <c r="BD12" s="382"/>
      <c r="BE12" s="384"/>
      <c r="BF12" s="384"/>
      <c r="BG12" s="384"/>
      <c r="BH12" s="384"/>
      <c r="BI12" s="384"/>
      <c r="BJ12" s="384"/>
      <c r="BK12" s="384"/>
      <c r="BL12" s="384"/>
      <c r="BM12" s="384"/>
      <c r="BN12" s="382"/>
      <c r="BO12" s="381"/>
      <c r="BP12" s="385" t="s">
        <v>31</v>
      </c>
      <c r="BQ12" s="386">
        <f>'[4]S251 Yr2'!V12</f>
        <v>1</v>
      </c>
      <c r="BR12" s="386">
        <f>'[4]S251 Yr2'!W12</f>
        <v>1</v>
      </c>
      <c r="BS12" s="386"/>
      <c r="BT12" s="386">
        <f>'[4]S251 Yr2'!Y12</f>
        <v>0</v>
      </c>
      <c r="BU12" s="386">
        <f>'[4]S251 Yr2'!Z12</f>
        <v>0</v>
      </c>
      <c r="BV12" s="386">
        <f>'[4]S251 Yr2'!AA12</f>
        <v>0</v>
      </c>
      <c r="BW12" s="386"/>
      <c r="BX12" s="386"/>
      <c r="BY12" s="386"/>
      <c r="BZ12" s="386"/>
      <c r="CA12" s="386"/>
      <c r="CB12" s="387"/>
      <c r="CC12" s="388"/>
      <c r="CD12" s="388"/>
      <c r="CE12" s="388"/>
      <c r="CF12" s="388">
        <v>0</v>
      </c>
      <c r="CG12" s="388">
        <v>0</v>
      </c>
      <c r="CH12" s="388"/>
      <c r="CI12" s="388">
        <v>1</v>
      </c>
      <c r="CJ12" s="388">
        <v>0</v>
      </c>
      <c r="CK12" s="388">
        <v>0</v>
      </c>
      <c r="CL12" s="388"/>
      <c r="CM12" s="388">
        <f>'[5]S251 Yr2'!V8</f>
        <v>0</v>
      </c>
      <c r="CN12" s="388">
        <f>'[5]S251 Yr2'!W8</f>
        <v>0</v>
      </c>
      <c r="CO12" s="388">
        <f>'[5]S251 Yr2'!X8</f>
        <v>0</v>
      </c>
      <c r="CP12" s="388">
        <f>'[5]S251 Yr2'!Y8</f>
        <v>0</v>
      </c>
      <c r="CQ12" s="388">
        <f>'[5]S251 Yr2'!Z8</f>
        <v>0</v>
      </c>
      <c r="CR12" s="388">
        <v>0</v>
      </c>
      <c r="CS12" s="388">
        <v>0</v>
      </c>
      <c r="CT12" s="387"/>
      <c r="CU12" s="389">
        <v>0</v>
      </c>
      <c r="CV12" s="389">
        <f>'[2]S251 Template'!$AN$8</f>
        <v>0</v>
      </c>
      <c r="CW12" s="390"/>
      <c r="CX12" s="391">
        <f>'[2]S251 Template'!AP8</f>
        <v>0</v>
      </c>
      <c r="CY12" s="391">
        <f>'[2]S251 Template'!AQ8</f>
        <v>0</v>
      </c>
      <c r="CZ12" s="391">
        <f>'[2]S251 Template'!AR8</f>
        <v>0</v>
      </c>
      <c r="DA12" s="390"/>
      <c r="DB12" s="392"/>
      <c r="DC12" s="392"/>
      <c r="DD12" s="390"/>
      <c r="DE12" s="393"/>
      <c r="DF12" s="393"/>
      <c r="DG12" s="390"/>
      <c r="DH12" s="386"/>
      <c r="DI12" s="386"/>
      <c r="DJ12" s="390"/>
      <c r="DK12" s="394">
        <f>'[2]S251 Template'!BC8</f>
        <v>0.75</v>
      </c>
      <c r="DL12" s="394">
        <f>'[2]S251 Template'!BD8</f>
        <v>0</v>
      </c>
      <c r="DM12" s="394">
        <f>'[2]S251 Template'!BE8</f>
        <v>0</v>
      </c>
      <c r="DN12" s="394">
        <f>'[2]S251 Template'!BF8</f>
        <v>0</v>
      </c>
      <c r="DO12" s="394">
        <v>1</v>
      </c>
      <c r="DP12" s="394">
        <f>'[2]S251 Template'!BH8</f>
        <v>1</v>
      </c>
      <c r="DQ12" s="394">
        <f>'[2]S251 Template'!BI8</f>
        <v>1</v>
      </c>
      <c r="DR12" s="394">
        <f>'[2]S251 Template'!BJ8</f>
        <v>0.97</v>
      </c>
      <c r="DS12" s="394">
        <f>'[2]S251 Template'!BK8</f>
        <v>0.97</v>
      </c>
      <c r="DT12" s="394">
        <f>'[2]S251 Template'!BL8</f>
        <v>0</v>
      </c>
      <c r="DU12" s="390"/>
      <c r="DV12" s="395">
        <f>'[2]S251 Template'!BN8</f>
        <v>0</v>
      </c>
      <c r="DW12" s="395">
        <f>'[2]S251 Template'!BO8</f>
        <v>0</v>
      </c>
      <c r="DX12" s="395">
        <f>'[2]S251 Template'!BP8</f>
        <v>0</v>
      </c>
      <c r="DY12" s="395">
        <f>'[2]S251 Template'!BQ8</f>
        <v>0</v>
      </c>
      <c r="DZ12" s="390"/>
      <c r="EA12" s="396">
        <f>'[2]S251 Template'!BT8</f>
        <v>0</v>
      </c>
      <c r="EB12" s="396">
        <f>'[2]S251 Template'!BU8</f>
        <v>0</v>
      </c>
      <c r="EC12" s="396">
        <f>'[2]S251 Template'!BV8</f>
        <v>0</v>
      </c>
      <c r="ED12" s="396">
        <f>'[2]S251 Template'!BW8</f>
        <v>0</v>
      </c>
      <c r="EE12" s="396">
        <f>'[2]S251 Template'!BX8</f>
        <v>0</v>
      </c>
      <c r="EF12" s="396">
        <f>'[2]S251 Template'!BY8</f>
        <v>0</v>
      </c>
      <c r="EG12" s="396">
        <f>'[2]S251 Template'!BZ8</f>
        <v>0</v>
      </c>
      <c r="EH12" s="396">
        <f>'[2]S251 Template'!CA8</f>
        <v>0</v>
      </c>
      <c r="EI12" s="396">
        <f>'[5]S251 Yr2'!$BF$8</f>
        <v>0</v>
      </c>
      <c r="EJ12" s="390"/>
      <c r="EK12" s="394">
        <f>'[2]S251 Template'!CC8</f>
        <v>0</v>
      </c>
      <c r="EL12" s="394">
        <f>'[2]S251 Template'!CD8</f>
        <v>0</v>
      </c>
      <c r="EM12" s="394">
        <f>'[2]S251 Template'!CE8</f>
        <v>0</v>
      </c>
      <c r="EN12" s="394">
        <f>'[5]S251 Yr2'!BI8</f>
        <v>0</v>
      </c>
      <c r="EO12" s="394">
        <f>'[5]S251 Yr2'!BJ8</f>
        <v>0</v>
      </c>
      <c r="EP12" s="394">
        <f>'[5]S251 Yr2'!BK8</f>
        <v>0</v>
      </c>
      <c r="EQ12" s="394">
        <f>'[5]S251 Yr2'!BL8</f>
        <v>0</v>
      </c>
      <c r="ER12" s="394">
        <f>'[5]S251 Yr2'!BM8</f>
        <v>0</v>
      </c>
      <c r="ES12" s="394">
        <f>'[5]S251 Yr2'!BN8</f>
        <v>0</v>
      </c>
      <c r="ET12" s="394">
        <f>'[5]S251 Yr2'!BO8</f>
        <v>0</v>
      </c>
      <c r="EU12" s="394">
        <f>'[5]S251 Yr2'!BP8</f>
        <v>0</v>
      </c>
      <c r="EV12" s="390"/>
      <c r="EW12" s="397">
        <f>'[2]S251 Template'!CI8</f>
        <v>0</v>
      </c>
      <c r="EX12" s="397">
        <f>'[2]S251 Template'!CJ8</f>
        <v>0</v>
      </c>
      <c r="EY12" s="397">
        <f>'[2]S251 Template'!CK8</f>
        <v>0</v>
      </c>
      <c r="EZ12" s="397">
        <f>'[2]S251 Template'!CL8</f>
        <v>0</v>
      </c>
      <c r="FA12" s="397">
        <f>'[2]S251 Template'!CM8</f>
        <v>0</v>
      </c>
      <c r="FB12" s="397">
        <f>'[2]S251 Template'!CN8</f>
        <v>0</v>
      </c>
      <c r="FC12" s="397">
        <f>'[2]S251 Template'!CO8</f>
        <v>0</v>
      </c>
      <c r="FD12" s="397">
        <f>'[2]S251 Template'!CP8</f>
        <v>0</v>
      </c>
      <c r="FE12" s="397">
        <f>'[5]S251 Yr2'!$BR$8</f>
        <v>0</v>
      </c>
      <c r="FF12" s="390"/>
      <c r="FG12" s="398"/>
      <c r="FH12" s="398"/>
      <c r="FI12" s="390"/>
      <c r="FJ12" s="399">
        <f>'[2]S251 Template'!CU8</f>
        <v>0</v>
      </c>
      <c r="FK12" s="399">
        <f>'[2]S251 Template'!CV8</f>
        <v>0</v>
      </c>
      <c r="FL12" s="399">
        <f>'[2]S251 Template'!CW8</f>
        <v>0</v>
      </c>
      <c r="FM12" s="399">
        <f>'[5]S251 Yr2'!$BY$8</f>
        <v>0</v>
      </c>
      <c r="FN12" s="387"/>
      <c r="FO12" s="382"/>
      <c r="FP12" s="382"/>
      <c r="FQ12" s="382"/>
      <c r="FR12" s="381"/>
      <c r="FS12" s="382"/>
      <c r="FT12" s="382"/>
      <c r="FU12" s="382"/>
      <c r="FV12" s="382"/>
      <c r="FW12" s="382"/>
      <c r="FX12" s="382"/>
      <c r="FY12" s="382"/>
    </row>
    <row r="13" spans="1:181" ht="13.5" customHeight="1">
      <c r="A13" s="305"/>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19"/>
      <c r="Z13" s="319"/>
      <c r="AA13" s="319"/>
      <c r="AB13" s="319"/>
      <c r="AC13" s="319"/>
      <c r="AD13" s="319"/>
      <c r="AE13" s="319"/>
      <c r="AF13" s="319"/>
      <c r="AG13" s="319"/>
      <c r="AH13" s="319"/>
      <c r="AI13" s="319"/>
      <c r="AJ13" s="319"/>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118"/>
      <c r="BP13" s="118"/>
      <c r="BQ13" s="118"/>
      <c r="BR13" s="118"/>
      <c r="BS13" s="118"/>
      <c r="BT13" s="118"/>
      <c r="BU13" s="118"/>
      <c r="BV13" s="118"/>
      <c r="BW13" s="118"/>
      <c r="BX13" s="118"/>
      <c r="BY13" s="118"/>
      <c r="BZ13" s="118"/>
      <c r="CA13" s="118"/>
      <c r="CB13" s="305"/>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305"/>
      <c r="FO13" s="305"/>
      <c r="FP13" s="305"/>
      <c r="FQ13" s="305"/>
      <c r="FR13" s="118"/>
      <c r="FS13" s="305"/>
      <c r="FT13" s="305"/>
      <c r="FU13" s="305"/>
      <c r="FV13" s="305"/>
      <c r="FW13" s="305"/>
      <c r="FX13" s="305"/>
      <c r="FY13" s="305"/>
    </row>
    <row r="14" spans="1:181" s="14" customFormat="1" ht="24" customHeight="1">
      <c r="A14" s="16" t="s">
        <v>18</v>
      </c>
      <c r="B14" s="11"/>
      <c r="C14" s="2"/>
      <c r="D14" s="2"/>
      <c r="E14" s="2"/>
      <c r="F14" s="2"/>
      <c r="G14" s="17">
        <f>'[3]S251 Yr2'!G14</f>
        <v>4.85</v>
      </c>
      <c r="H14" s="17">
        <f>'[3]S251 Yr2'!H14</f>
        <v>5.13</v>
      </c>
      <c r="I14" s="17">
        <f>'[3]S251 Yr2'!I14</f>
        <v>7.7</v>
      </c>
      <c r="J14" s="17">
        <f>'[3]S251 Yr2'!J14</f>
        <v>3.84</v>
      </c>
      <c r="K14" s="17">
        <f>'[3]S251 Yr2'!K14</f>
        <v>4.67</v>
      </c>
      <c r="L14" s="15"/>
      <c r="M14" s="2"/>
      <c r="N14" s="2"/>
      <c r="O14" s="17">
        <f>G14</f>
        <v>4.85</v>
      </c>
      <c r="P14" s="17">
        <f>H14</f>
        <v>5.13</v>
      </c>
      <c r="Q14" s="17">
        <f>I14</f>
        <v>7.7</v>
      </c>
      <c r="R14" s="17">
        <f>K14</f>
        <v>4.67</v>
      </c>
      <c r="S14" s="12"/>
      <c r="T14" s="13"/>
      <c r="U14" s="17"/>
      <c r="V14" s="17"/>
      <c r="W14" s="17"/>
      <c r="X14" s="17">
        <f>'[2]S251 Template'!J10</f>
        <v>3927.5306460000006</v>
      </c>
      <c r="Y14" s="17">
        <f>'[2]S251 Template'!K10</f>
        <v>3189.970986</v>
      </c>
      <c r="Z14" s="17">
        <f>'[2]S251 Template'!L10</f>
        <v>3197.607936</v>
      </c>
      <c r="AA14" s="17">
        <f>'[2]S251 Template'!M10</f>
        <v>3153.313626</v>
      </c>
      <c r="AB14" s="17">
        <f>'[2]S251 Template'!N10</f>
        <v>3153.313626</v>
      </c>
      <c r="AC14" s="17">
        <f>'[2]S251 Template'!O10</f>
        <v>3153.313626</v>
      </c>
      <c r="AD14" s="17">
        <f>'[2]S251 Template'!P10</f>
        <v>3160.9505759999997</v>
      </c>
      <c r="AE14" s="17">
        <f>'[2]S251 Template'!Q10</f>
        <v>4199.168472</v>
      </c>
      <c r="AF14" s="17"/>
      <c r="AG14" s="17"/>
      <c r="AH14" s="17"/>
      <c r="AI14" s="17"/>
      <c r="AJ14" s="17"/>
      <c r="AK14" s="15"/>
      <c r="AL14" s="18"/>
      <c r="AM14" s="17"/>
      <c r="AN14" s="17"/>
      <c r="AO14" s="17"/>
      <c r="AP14" s="17"/>
      <c r="AQ14" s="17"/>
      <c r="AR14" s="17"/>
      <c r="AS14" s="17"/>
      <c r="AT14" s="17"/>
      <c r="AU14" s="17"/>
      <c r="AV14" s="17"/>
      <c r="AW14" s="17">
        <f>'[2]S251 Template'!T10</f>
        <v>4199.168472</v>
      </c>
      <c r="AX14" s="17">
        <f>'[2]S251 Template'!U10</f>
        <v>4199.168472</v>
      </c>
      <c r="AY14" s="17">
        <f>'[2]S251 Template'!V10</f>
        <v>4199.168472</v>
      </c>
      <c r="AZ14" s="17">
        <f>'[2]S251 Template'!W10</f>
        <v>4297.091142</v>
      </c>
      <c r="BA14" s="17">
        <f>'[2]S251 Template'!X10</f>
        <v>4297.091142</v>
      </c>
      <c r="BB14" s="17"/>
      <c r="BC14" s="15"/>
      <c r="BD14" s="18"/>
      <c r="BE14" s="17">
        <f>'[5]S251 Yr2'!G10</f>
        <v>6418.35972105</v>
      </c>
      <c r="BF14" s="17">
        <f>'[5]S251 Yr2'!H10</f>
        <v>9999.2009079375</v>
      </c>
      <c r="BG14" s="17">
        <f>'[5]S251 Yr2'!I10</f>
        <v>11427.658180500002</v>
      </c>
      <c r="BH14" s="17">
        <f>'[5]S251 Yr2'!J10</f>
        <v>12742.36374225</v>
      </c>
      <c r="BI14" s="17">
        <f>'[5]S251 Yr2'!K10</f>
        <v>13332.26787725</v>
      </c>
      <c r="BJ14" s="17">
        <f>'[5]S251 Yr2'!L10</f>
        <v>22322.725473899998</v>
      </c>
      <c r="BK14" s="17">
        <f>'[5]S251 Yr2'!M10</f>
        <v>21856.708447687495</v>
      </c>
      <c r="BL14" s="17">
        <f>'[5]S251 Yr2'!N10</f>
        <v>25522.47190247143</v>
      </c>
      <c r="BM14" s="17">
        <f>'[5]S251 Yr2'!O10</f>
        <v>29864.28218307143</v>
      </c>
      <c r="BN14" s="15"/>
      <c r="BO14" s="2"/>
      <c r="BP14" s="19"/>
      <c r="BQ14" s="2"/>
      <c r="BR14" s="2"/>
      <c r="BS14" s="2"/>
      <c r="BT14" s="2"/>
      <c r="BU14" s="2"/>
      <c r="BV14" s="2"/>
      <c r="BW14" s="2"/>
      <c r="BX14" s="2"/>
      <c r="BY14" s="2"/>
      <c r="BZ14" s="2"/>
      <c r="CA14" s="2"/>
      <c r="CB14" s="2"/>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2"/>
      <c r="FO14" s="2"/>
      <c r="FP14" s="2"/>
      <c r="FQ14" s="2"/>
      <c r="FR14" s="2"/>
      <c r="FS14" s="2"/>
      <c r="FT14" s="2"/>
      <c r="FU14" s="2"/>
      <c r="FV14" s="2"/>
      <c r="FW14" s="2"/>
      <c r="FX14" s="2"/>
      <c r="FY14" s="2"/>
    </row>
    <row r="15" spans="1:181" ht="12.75">
      <c r="A15" s="117"/>
      <c r="B15" s="321"/>
      <c r="C15" s="117"/>
      <c r="D15" s="77"/>
      <c r="E15" s="119"/>
      <c r="F15" s="119"/>
      <c r="G15" s="322"/>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81"/>
      <c r="FR15" s="81"/>
      <c r="FS15" s="81"/>
      <c r="FT15" s="119"/>
      <c r="FU15" s="119"/>
      <c r="FV15" s="119"/>
      <c r="FW15" s="81"/>
      <c r="FX15" s="81"/>
      <c r="FY15" s="119"/>
    </row>
    <row r="16" spans="1:181" ht="15" customHeight="1">
      <c r="A16" s="323" t="s">
        <v>224</v>
      </c>
      <c r="B16" s="321"/>
      <c r="C16" s="117"/>
      <c r="D16" s="77"/>
      <c r="E16" s="119"/>
      <c r="F16" s="119"/>
      <c r="G16" s="322"/>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323" t="s">
        <v>224</v>
      </c>
      <c r="BQ16" s="307"/>
      <c r="BR16" s="307">
        <f>'[4]S251 Yr2'!$W$16</f>
        <v>271.2</v>
      </c>
      <c r="BS16" s="307"/>
      <c r="BT16" s="307">
        <f>'[4]S251 Yr2'!Y16</f>
        <v>0.35000000000000053</v>
      </c>
      <c r="BU16" s="307">
        <f>'[4]S251 Yr2'!Z16</f>
        <v>0.28000000000000025</v>
      </c>
      <c r="BV16" s="307">
        <f>'[4]S251 Yr2'!AA16</f>
        <v>0.8300000000000001</v>
      </c>
      <c r="BW16" s="307"/>
      <c r="BX16" s="307"/>
      <c r="BY16" s="307"/>
      <c r="BZ16" s="307"/>
      <c r="CA16" s="307"/>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81"/>
      <c r="FR16" s="81"/>
      <c r="FS16" s="81"/>
      <c r="FT16" s="119"/>
      <c r="FU16" s="119"/>
      <c r="FV16" s="119"/>
      <c r="FW16" s="81"/>
      <c r="FX16" s="81"/>
      <c r="FY16" s="119"/>
    </row>
    <row r="17" spans="1:181" ht="12.75">
      <c r="A17" s="323" t="s">
        <v>225</v>
      </c>
      <c r="B17" s="321"/>
      <c r="C17" s="117"/>
      <c r="D17" s="77"/>
      <c r="E17" s="119"/>
      <c r="F17" s="119"/>
      <c r="G17" s="322"/>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323" t="s">
        <v>225</v>
      </c>
      <c r="BQ17" s="119"/>
      <c r="BR17" s="119"/>
      <c r="BS17" s="119"/>
      <c r="BT17" s="119"/>
      <c r="BU17" s="119"/>
      <c r="BV17" s="119"/>
      <c r="BW17" s="119"/>
      <c r="BX17" s="119"/>
      <c r="BY17" s="119"/>
      <c r="BZ17" s="119"/>
      <c r="CA17" s="119"/>
      <c r="CB17" s="119"/>
      <c r="CC17" s="308"/>
      <c r="CD17" s="308"/>
      <c r="CE17" s="308"/>
      <c r="CF17" s="308"/>
      <c r="CG17" s="308"/>
      <c r="CH17" s="308"/>
      <c r="CI17" s="308">
        <f>'[2]S251 Template'!AI12</f>
        <v>525.71</v>
      </c>
      <c r="CJ17" s="308">
        <f>'[2]S251 Template'!AJ12</f>
        <v>130.44</v>
      </c>
      <c r="CK17" s="308">
        <f>'[2]S251 Template'!AK12</f>
        <v>4.65</v>
      </c>
      <c r="CL17" s="308"/>
      <c r="CM17" s="308"/>
      <c r="CN17" s="308"/>
      <c r="CO17" s="308"/>
      <c r="CP17" s="308"/>
      <c r="CQ17" s="308"/>
      <c r="CR17" s="308">
        <v>16.79</v>
      </c>
      <c r="CS17" s="308"/>
      <c r="CT17" s="305"/>
      <c r="CU17" s="319"/>
      <c r="CV17" s="319"/>
      <c r="CW17" s="305"/>
      <c r="CX17" s="310">
        <f>'[2]S251 Template'!AP12</f>
        <v>789.530902029</v>
      </c>
      <c r="CY17" s="310">
        <f>'[2]S251 Template'!AQ12</f>
        <v>312.96914335953005</v>
      </c>
      <c r="CZ17" s="310">
        <f>'[2]S251 Template'!AR12</f>
        <v>135.11513055096</v>
      </c>
      <c r="DA17" s="305"/>
      <c r="DB17" s="311"/>
      <c r="DC17" s="311"/>
      <c r="DD17" s="305"/>
      <c r="DE17" s="312"/>
      <c r="DF17" s="312"/>
      <c r="DG17" s="305"/>
      <c r="DH17" s="307"/>
      <c r="DI17" s="307"/>
      <c r="DJ17" s="305"/>
      <c r="DK17" s="311">
        <f>'[2]S251 Template'!BC12</f>
        <v>2332.0699875</v>
      </c>
      <c r="DL17" s="311">
        <f>'[2]S251 Template'!BD12</f>
        <v>430.16049</v>
      </c>
      <c r="DM17" s="311">
        <f>'[2]S251 Template'!BE12</f>
        <v>86.032098</v>
      </c>
      <c r="DN17" s="311">
        <f>'[2]S251 Template'!BF12</f>
        <v>645.240735</v>
      </c>
      <c r="DO17" s="311">
        <f>'[2]S251 Template'!BG12</f>
        <v>1527.7882499999996</v>
      </c>
      <c r="DP17" s="311"/>
      <c r="DQ17" s="311"/>
      <c r="DR17" s="311">
        <f>'[2]S251 Template'!BJ12</f>
        <v>21507.26</v>
      </c>
      <c r="DS17" s="311">
        <f>'[2]S251 Template'!BK12</f>
        <v>1506.57</v>
      </c>
      <c r="DT17" s="311">
        <f>'[2]S251 Template'!BL12</f>
        <v>300.51395</v>
      </c>
      <c r="DU17" s="305"/>
      <c r="DV17" s="314">
        <f>'[2]S251 Template'!BN12</f>
        <v>0.0013955224577875162</v>
      </c>
      <c r="DW17" s="314">
        <f>'[2]S251 Template'!BO12</f>
        <v>0</v>
      </c>
      <c r="DX17" s="314">
        <f>'[2]S251 Template'!BP12</f>
        <v>19.72</v>
      </c>
      <c r="DY17" s="314">
        <f>'[2]S251 Template'!BQ12</f>
        <v>11.42</v>
      </c>
      <c r="DZ17" s="305"/>
      <c r="EA17" s="315">
        <f>'[2]S251 Template'!BT12</f>
        <v>2111</v>
      </c>
      <c r="EB17" s="315">
        <f>'[2]S251 Template'!BU12</f>
        <v>25550</v>
      </c>
      <c r="EC17" s="315">
        <f>'[2]S251 Template'!BV12</f>
        <v>10147</v>
      </c>
      <c r="ED17" s="315">
        <f>'[2]S251 Template'!BW12</f>
        <v>35116</v>
      </c>
      <c r="EE17" s="315">
        <f>'[2]S251 Template'!BX12</f>
        <v>5629</v>
      </c>
      <c r="EF17" s="315"/>
      <c r="EG17" s="315"/>
      <c r="EH17" s="315">
        <f>'[2]S251 Template'!CA12</f>
        <v>0</v>
      </c>
      <c r="EI17" s="315"/>
      <c r="EJ17" s="305"/>
      <c r="EK17" s="313">
        <f>'[2]S251 Template'!CC12</f>
        <v>1107.5733333333333</v>
      </c>
      <c r="EL17" s="313">
        <f>'[2]S251 Template'!CD12</f>
        <v>621.47802</v>
      </c>
      <c r="EM17" s="313">
        <f>'[2]S251 Template'!CE12</f>
        <v>6847.619047619048</v>
      </c>
      <c r="EN17" s="313"/>
      <c r="EO17" s="313"/>
      <c r="EP17" s="313"/>
      <c r="EQ17" s="313"/>
      <c r="ER17" s="313"/>
      <c r="ES17" s="313"/>
      <c r="ET17" s="313"/>
      <c r="EU17" s="313"/>
      <c r="EV17" s="305"/>
      <c r="EW17" s="316">
        <f>'[2]S251 Template'!CI12</f>
        <v>1487.8</v>
      </c>
      <c r="EX17" s="316">
        <f>'[2]S251 Template'!CJ12</f>
        <v>1487.74</v>
      </c>
      <c r="EY17" s="316">
        <f>'[2]S251 Template'!CK12</f>
        <v>9000</v>
      </c>
      <c r="EZ17" s="316">
        <f>'[2]S251 Template'!CL12</f>
        <v>0</v>
      </c>
      <c r="FA17" s="316">
        <f>'[2]S251 Template'!CM12</f>
        <v>285.8</v>
      </c>
      <c r="FB17" s="316"/>
      <c r="FC17" s="316">
        <f>'[2]S251 Template'!CO12</f>
        <v>0</v>
      </c>
      <c r="FD17" s="316">
        <f>'[2]S251 Template'!CP12</f>
        <v>1833.3333333333333</v>
      </c>
      <c r="FE17" s="316"/>
      <c r="FF17" s="305"/>
      <c r="FG17" s="317"/>
      <c r="FH17" s="317"/>
      <c r="FI17" s="305"/>
      <c r="FJ17" s="318"/>
      <c r="FK17" s="318"/>
      <c r="FL17" s="318"/>
      <c r="FM17" s="318"/>
      <c r="FN17" s="119"/>
      <c r="FO17" s="119"/>
      <c r="FP17" s="119"/>
      <c r="FQ17" s="81"/>
      <c r="FR17" s="81"/>
      <c r="FS17" s="81"/>
      <c r="FT17" s="119"/>
      <c r="FU17" s="119"/>
      <c r="FV17" s="119"/>
      <c r="FW17" s="81"/>
      <c r="FX17" s="81"/>
      <c r="FY17" s="119"/>
    </row>
    <row r="18" spans="1:181" ht="12.75">
      <c r="A18" s="324" t="s">
        <v>226</v>
      </c>
      <c r="B18" s="321"/>
      <c r="C18" s="117"/>
      <c r="D18" s="77"/>
      <c r="E18" s="119"/>
      <c r="F18" s="119"/>
      <c r="G18" s="322"/>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324" t="s">
        <v>226</v>
      </c>
      <c r="BQ18" s="119"/>
      <c r="BR18" s="119"/>
      <c r="BS18" s="119"/>
      <c r="BT18" s="119"/>
      <c r="BU18" s="119"/>
      <c r="BV18" s="119"/>
      <c r="BW18" s="119"/>
      <c r="BX18" s="119"/>
      <c r="BY18" s="119"/>
      <c r="BZ18" s="119"/>
      <c r="CA18" s="119"/>
      <c r="CB18" s="119"/>
      <c r="CC18" s="308"/>
      <c r="CD18" s="308"/>
      <c r="CE18" s="308"/>
      <c r="CF18" s="308">
        <f>'[2]S251 Template'!$AF$13</f>
        <v>294.21</v>
      </c>
      <c r="CG18" s="308">
        <f>'[2]S251 Template'!AG$13</f>
        <v>357.71</v>
      </c>
      <c r="CH18" s="308"/>
      <c r="CI18" s="308">
        <f>'[2]S251 Template'!AI13</f>
        <v>570.12</v>
      </c>
      <c r="CJ18" s="308">
        <f>'[2]S251 Template'!AJ13</f>
        <v>8.01</v>
      </c>
      <c r="CK18" s="308">
        <f>'[2]S251 Template'!AK13</f>
        <v>4.91</v>
      </c>
      <c r="CL18" s="308"/>
      <c r="CM18" s="308"/>
      <c r="CN18" s="308"/>
      <c r="CO18" s="308"/>
      <c r="CP18" s="308"/>
      <c r="CQ18" s="308"/>
      <c r="CR18" s="308">
        <v>16.79</v>
      </c>
      <c r="CS18" s="308"/>
      <c r="CT18" s="118"/>
      <c r="CU18" s="309"/>
      <c r="CV18" s="309"/>
      <c r="CW18" s="118"/>
      <c r="CX18" s="310">
        <f>'[2]S251 Template'!AP13</f>
        <v>1124.3557728</v>
      </c>
      <c r="CY18" s="310">
        <f>'[2]S251 Template'!AQ13</f>
        <v>566.8580494500001</v>
      </c>
      <c r="CZ18" s="310"/>
      <c r="DA18" s="118"/>
      <c r="DB18" s="311"/>
      <c r="DC18" s="311"/>
      <c r="DD18" s="118"/>
      <c r="DE18" s="312"/>
      <c r="DF18" s="312"/>
      <c r="DG18" s="118"/>
      <c r="DH18" s="307"/>
      <c r="DI18" s="307"/>
      <c r="DJ18" s="118"/>
      <c r="DK18" s="311">
        <f>'[2]S251 Template'!BC13</f>
        <v>2332.0699875</v>
      </c>
      <c r="DL18" s="311">
        <f>'[2]S251 Template'!BD13</f>
        <v>523.6368600000001</v>
      </c>
      <c r="DM18" s="311"/>
      <c r="DN18" s="311">
        <f>'[2]S251 Template'!BF13</f>
        <v>634.455</v>
      </c>
      <c r="DO18" s="311">
        <f>'[2]S251 Template'!BG13</f>
        <v>2475.25</v>
      </c>
      <c r="DP18" s="311">
        <f>'[2]S251 Template'!BH13</f>
        <v>2423.62</v>
      </c>
      <c r="DQ18" s="311">
        <f>'[2]S251 Template'!BI13</f>
        <v>111.34</v>
      </c>
      <c r="DR18" s="311">
        <f>'[2]S251 Template'!BJ13</f>
        <v>43014.51</v>
      </c>
      <c r="DS18" s="311">
        <f>'[2]S251 Template'!BK13</f>
        <v>2758.29</v>
      </c>
      <c r="DT18" s="311">
        <f>'[2]S251 Template'!BL13</f>
        <v>300.51395</v>
      </c>
      <c r="DU18" s="118"/>
      <c r="DV18" s="314">
        <f>'[2]S251 Template'!BN13</f>
        <v>0.0013955224577875162</v>
      </c>
      <c r="DW18" s="314">
        <f>'[2]S251 Template'!BO13</f>
        <v>0</v>
      </c>
      <c r="DX18" s="314">
        <f>'[2]S251 Template'!BP13</f>
        <v>19.72</v>
      </c>
      <c r="DY18" s="314">
        <f>'[2]S251 Template'!BQ13</f>
        <v>11.42</v>
      </c>
      <c r="DZ18" s="118"/>
      <c r="EA18" s="315">
        <f>'[2]S251 Template'!BT13</f>
        <v>2111</v>
      </c>
      <c r="EB18" s="315">
        <f>'[2]S251 Template'!BU13</f>
        <v>25550</v>
      </c>
      <c r="EC18" s="315">
        <f>'[2]S251 Template'!BV13</f>
        <v>10147</v>
      </c>
      <c r="ED18" s="315">
        <f>'[2]S251 Template'!BW13</f>
        <v>35116</v>
      </c>
      <c r="EE18" s="315"/>
      <c r="EF18" s="315">
        <f>'[2]S251 Template'!BY13</f>
        <v>34789.735989074994</v>
      </c>
      <c r="EG18" s="315">
        <f>'[2]S251 Template'!BZ13</f>
        <v>7820.25</v>
      </c>
      <c r="EH18" s="315">
        <f>'[2]S251 Template'!CA13</f>
        <v>0</v>
      </c>
      <c r="EI18" s="315"/>
      <c r="EJ18" s="118"/>
      <c r="EK18" s="313">
        <f>'[2]S251 Template'!CC13</f>
        <v>1107.5733333333333</v>
      </c>
      <c r="EL18" s="313">
        <f>'[2]S251 Template'!CD13</f>
        <v>471.45437999999996</v>
      </c>
      <c r="EM18" s="313">
        <f>'[2]S251 Template'!CE13</f>
        <v>6847.619047619048</v>
      </c>
      <c r="EN18" s="313"/>
      <c r="EO18" s="313"/>
      <c r="EP18" s="313"/>
      <c r="EQ18" s="313"/>
      <c r="ER18" s="313"/>
      <c r="ES18" s="313"/>
      <c r="ET18" s="313"/>
      <c r="EU18" s="313"/>
      <c r="EV18" s="118"/>
      <c r="EW18" s="316">
        <f>'[2]S251 Template'!CI13</f>
        <v>1542.7</v>
      </c>
      <c r="EX18" s="316"/>
      <c r="EY18" s="316">
        <f>'[2]S251 Template'!CK13</f>
        <v>9000</v>
      </c>
      <c r="EZ18" s="316">
        <f>'[2]S251 Template'!CL13</f>
        <v>0</v>
      </c>
      <c r="FA18" s="316">
        <f>'[2]S251 Template'!CM13</f>
        <v>285.8</v>
      </c>
      <c r="FB18" s="316">
        <f>'[2]S251 Template'!CN13</f>
        <v>0</v>
      </c>
      <c r="FC18" s="316">
        <f>'[2]S251 Template'!CO13</f>
        <v>0</v>
      </c>
      <c r="FD18" s="316"/>
      <c r="FE18" s="316"/>
      <c r="FF18" s="118"/>
      <c r="FG18" s="317"/>
      <c r="FH18" s="317"/>
      <c r="FI18" s="118"/>
      <c r="FJ18" s="318"/>
      <c r="FK18" s="318"/>
      <c r="FL18" s="318"/>
      <c r="FM18" s="318"/>
      <c r="FN18" s="119"/>
      <c r="FO18" s="119"/>
      <c r="FP18" s="119"/>
      <c r="FQ18" s="81"/>
      <c r="FR18" s="81"/>
      <c r="FS18" s="81"/>
      <c r="FT18" s="119"/>
      <c r="FU18" s="119"/>
      <c r="FV18" s="119"/>
      <c r="FW18" s="81"/>
      <c r="FX18" s="81"/>
      <c r="FY18" s="119"/>
    </row>
    <row r="19" spans="1:181" ht="12.75">
      <c r="A19" s="325" t="s">
        <v>227</v>
      </c>
      <c r="B19" s="321"/>
      <c r="C19" s="117"/>
      <c r="D19" s="77"/>
      <c r="E19" s="119"/>
      <c r="F19" s="119"/>
      <c r="G19" s="322"/>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325" t="s">
        <v>227</v>
      </c>
      <c r="BQ19" s="119"/>
      <c r="BR19" s="119"/>
      <c r="BS19" s="119"/>
      <c r="BT19" s="119"/>
      <c r="BU19" s="119"/>
      <c r="BV19" s="119"/>
      <c r="BW19" s="119"/>
      <c r="BX19" s="119"/>
      <c r="BY19" s="119"/>
      <c r="BZ19" s="119"/>
      <c r="CA19" s="119"/>
      <c r="CB19" s="119"/>
      <c r="CC19" s="308"/>
      <c r="CD19" s="308"/>
      <c r="CE19" s="308"/>
      <c r="CF19" s="308"/>
      <c r="CG19" s="308"/>
      <c r="CH19" s="308"/>
      <c r="CI19" s="308">
        <f>'[5]S251 Yr2'!AB12</f>
        <v>521.45</v>
      </c>
      <c r="CJ19" s="308">
        <f>'[5]S251 Yr2'!AC12</f>
        <v>129.38</v>
      </c>
      <c r="CK19" s="308">
        <f>'[5]S251 Yr2'!AD12</f>
        <v>4.65</v>
      </c>
      <c r="CL19" s="308"/>
      <c r="CM19" s="308">
        <f>'[5]S251 Yr2'!V12</f>
        <v>776.79</v>
      </c>
      <c r="CN19" s="308">
        <f>'[5]S251 Yr2'!W12</f>
        <v>56.56</v>
      </c>
      <c r="CO19" s="308">
        <f>'[5]S251 Yr2'!X12</f>
        <v>196.09</v>
      </c>
      <c r="CP19" s="308">
        <f>'[5]S251 Yr2'!Y12</f>
        <v>1050</v>
      </c>
      <c r="CQ19" s="308">
        <f>'[5]S251 Yr2'!Z12</f>
        <v>56.56</v>
      </c>
      <c r="CR19" s="308">
        <v>16.116</v>
      </c>
      <c r="CS19" s="308">
        <v>350.69</v>
      </c>
      <c r="CT19" s="326"/>
      <c r="CU19" s="309"/>
      <c r="CV19" s="309"/>
      <c r="CW19" s="326"/>
      <c r="CX19" s="310"/>
      <c r="CY19" s="310"/>
      <c r="CZ19" s="310"/>
      <c r="DA19" s="326"/>
      <c r="DB19" s="311"/>
      <c r="DC19" s="311"/>
      <c r="DD19" s="326"/>
      <c r="DE19" s="312"/>
      <c r="DF19" s="312"/>
      <c r="DG19" s="326"/>
      <c r="DH19" s="307"/>
      <c r="DI19" s="307"/>
      <c r="DJ19" s="326"/>
      <c r="DK19" s="311"/>
      <c r="DL19" s="311"/>
      <c r="DM19" s="311"/>
      <c r="DN19" s="311"/>
      <c r="DO19" s="311"/>
      <c r="DP19" s="311"/>
      <c r="DQ19" s="311"/>
      <c r="DR19" s="311"/>
      <c r="DS19" s="311"/>
      <c r="DT19" s="311"/>
      <c r="DU19" s="326"/>
      <c r="DV19" s="314">
        <f>'[5]S251 Yr2'!$AZ$12</f>
        <v>0.0013954603313892386</v>
      </c>
      <c r="DW19" s="314"/>
      <c r="DX19" s="314">
        <f>'[5]S251 Yr2'!$BB$12+'[5]S251 Yr2'!$BD$12</f>
        <v>24.43</v>
      </c>
      <c r="DY19" s="314">
        <f>'[5]S251 Yr2'!$BC$12</f>
        <v>13.82</v>
      </c>
      <c r="DZ19" s="326"/>
      <c r="EA19" s="315"/>
      <c r="EB19" s="315"/>
      <c r="EC19" s="315"/>
      <c r="ED19" s="315"/>
      <c r="EE19" s="315"/>
      <c r="EF19" s="315"/>
      <c r="EG19" s="315"/>
      <c r="EH19" s="315"/>
      <c r="EI19" s="315">
        <f>'[5]S251 Yr2'!$BF$12</f>
        <v>18126.99</v>
      </c>
      <c r="EJ19" s="326"/>
      <c r="EK19" s="313"/>
      <c r="EL19" s="313"/>
      <c r="EM19" s="313"/>
      <c r="EN19" s="313">
        <f>'[5]S251 Yr2'!BI12</f>
        <v>78691.58</v>
      </c>
      <c r="EO19" s="313">
        <f>'[5]S251 Yr2'!BJ12</f>
        <v>126272.96</v>
      </c>
      <c r="EP19" s="313">
        <f>'[5]S251 Yr2'!BK12</f>
        <v>3158.67</v>
      </c>
      <c r="EQ19" s="313">
        <f>'[5]S251 Yr2'!BL12</f>
        <v>29007.97</v>
      </c>
      <c r="ER19" s="313">
        <f>'[5]S251 Yr2'!BM12</f>
        <v>19313.16</v>
      </c>
      <c r="ES19" s="313">
        <f>'[5]S251 Yr2'!BN12</f>
        <v>26469.58</v>
      </c>
      <c r="ET19" s="313">
        <f>'[5]S251 Yr2'!BO12</f>
        <v>5279.18</v>
      </c>
      <c r="EU19" s="313">
        <f>'[5]S251 Yr2'!BP12</f>
        <v>4902.09</v>
      </c>
      <c r="EV19" s="326"/>
      <c r="EW19" s="316"/>
      <c r="EX19" s="316"/>
      <c r="EY19" s="316"/>
      <c r="EZ19" s="316">
        <f>'[5]S251 Yr2'!$BS$12</f>
        <v>0</v>
      </c>
      <c r="FA19" s="316"/>
      <c r="FB19" s="316"/>
      <c r="FC19" s="316"/>
      <c r="FD19" s="316"/>
      <c r="FE19" s="316">
        <f>'[5]S251 Yr2'!$BR$12</f>
        <v>20047.14</v>
      </c>
      <c r="FF19" s="326"/>
      <c r="FG19" s="317"/>
      <c r="FH19" s="317"/>
      <c r="FI19" s="326"/>
      <c r="FJ19" s="318"/>
      <c r="FK19" s="318"/>
      <c r="FL19" s="318"/>
      <c r="FM19" s="318"/>
      <c r="FN19" s="119"/>
      <c r="FO19" s="119"/>
      <c r="FP19" s="119"/>
      <c r="FQ19" s="81"/>
      <c r="FR19" s="81"/>
      <c r="FS19" s="81"/>
      <c r="FT19" s="119"/>
      <c r="FU19" s="119"/>
      <c r="FV19" s="119"/>
      <c r="FW19" s="81"/>
      <c r="FX19" s="81"/>
      <c r="FY19" s="119"/>
    </row>
    <row r="20" spans="1:181" ht="12.75">
      <c r="A20" s="117"/>
      <c r="B20" s="117"/>
      <c r="C20" s="117"/>
      <c r="D20" s="77"/>
      <c r="E20" s="119"/>
      <c r="F20" s="119"/>
      <c r="G20" s="322"/>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327">
        <v>0</v>
      </c>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81"/>
      <c r="FR20" s="81"/>
      <c r="FS20" s="81"/>
      <c r="FT20" s="119"/>
      <c r="FU20" s="119"/>
      <c r="FV20" s="119"/>
      <c r="FW20" s="81"/>
      <c r="FX20" s="81"/>
      <c r="FY20" s="119"/>
    </row>
    <row r="21" spans="1:181" ht="27.75" customHeight="1" thickBot="1">
      <c r="A21" s="328" t="s">
        <v>7</v>
      </c>
      <c r="B21" s="329"/>
      <c r="C21" s="330"/>
      <c r="D21" s="330"/>
      <c r="E21" s="118"/>
      <c r="F21" s="331"/>
      <c r="G21" s="332"/>
      <c r="H21" s="332"/>
      <c r="I21" s="332"/>
      <c r="J21" s="332"/>
      <c r="K21" s="332"/>
      <c r="L21" s="333"/>
      <c r="M21" s="334"/>
      <c r="N21" s="334"/>
      <c r="O21" s="335"/>
      <c r="P21" s="335"/>
      <c r="Q21" s="335"/>
      <c r="R21" s="335"/>
      <c r="S21" s="218"/>
      <c r="T21" s="336"/>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04"/>
      <c r="DQ21" s="304"/>
      <c r="DR21" s="304"/>
      <c r="DS21" s="304"/>
      <c r="DT21" s="304"/>
      <c r="DU21" s="304"/>
      <c r="DV21" s="304"/>
      <c r="DW21" s="304"/>
      <c r="DX21" s="304"/>
      <c r="DY21" s="304"/>
      <c r="DZ21" s="304"/>
      <c r="EA21" s="304"/>
      <c r="EB21" s="304"/>
      <c r="EC21" s="304"/>
      <c r="ED21" s="304"/>
      <c r="EE21" s="304"/>
      <c r="EF21" s="304"/>
      <c r="EG21" s="304"/>
      <c r="EH21" s="304"/>
      <c r="EI21" s="304"/>
      <c r="EJ21" s="304"/>
      <c r="EK21" s="304"/>
      <c r="EL21" s="304"/>
      <c r="EM21" s="304"/>
      <c r="EN21" s="304"/>
      <c r="EO21" s="304"/>
      <c r="EP21" s="304"/>
      <c r="EQ21" s="304"/>
      <c r="ER21" s="304"/>
      <c r="ES21" s="304"/>
      <c r="ET21" s="304"/>
      <c r="EU21" s="304"/>
      <c r="EV21" s="304"/>
      <c r="EW21" s="304"/>
      <c r="EX21" s="304"/>
      <c r="EY21" s="304"/>
      <c r="EZ21" s="304"/>
      <c r="FA21" s="304"/>
      <c r="FB21" s="304"/>
      <c r="FC21" s="304"/>
      <c r="FD21" s="304"/>
      <c r="FE21" s="304"/>
      <c r="FF21" s="304"/>
      <c r="FG21" s="304"/>
      <c r="FH21" s="304"/>
      <c r="FI21" s="304"/>
      <c r="FJ21" s="304"/>
      <c r="FK21" s="304"/>
      <c r="FL21" s="304"/>
      <c r="FM21" s="304"/>
      <c r="FN21" s="304"/>
      <c r="FO21" s="304"/>
      <c r="FP21" s="304"/>
      <c r="FQ21" s="304"/>
      <c r="FR21" s="26"/>
      <c r="FS21" s="304"/>
      <c r="FT21" s="304"/>
      <c r="FU21" s="304"/>
      <c r="FV21" s="304"/>
      <c r="FW21" s="304"/>
      <c r="FX21" s="304"/>
      <c r="FY21" s="304"/>
    </row>
    <row r="22" spans="1:181" ht="12.75" customHeight="1" thickBot="1" thickTop="1">
      <c r="A22" s="337"/>
      <c r="B22" s="338"/>
      <c r="C22" s="320" t="s">
        <v>280</v>
      </c>
      <c r="D22" s="20">
        <v>1002</v>
      </c>
      <c r="E22" s="338"/>
      <c r="F22" s="401" t="s">
        <v>281</v>
      </c>
      <c r="G22" s="340">
        <f>VLOOKUP($D22,'[3]S251 Yr2'!$D$22:$AP$96,4,0)</f>
        <v>0</v>
      </c>
      <c r="H22" s="340">
        <f>VLOOKUP($D22,'[3]S251 Yr2'!$D$22:$AP$96,5,0)</f>
        <v>0</v>
      </c>
      <c r="I22" s="340">
        <f>VLOOKUP($D22,'[3]S251 Yr2'!$D$22:$AP$96,6,0)</f>
        <v>27360</v>
      </c>
      <c r="J22" s="340">
        <f>VLOOKUP($D22,'[3]S251 Yr2'!$D$22:$AP$96,7,0)</f>
        <v>0</v>
      </c>
      <c r="K22" s="340">
        <f>VLOOKUP($D22,'[3]S251 Yr2'!$D$22:$AP$96,8,0)</f>
        <v>0</v>
      </c>
      <c r="L22" s="341">
        <f>($G$14*G22)+($H$14*H22)+($I$14*I22)+($J$14*J22)+($K$14*K22)</f>
        <v>210672</v>
      </c>
      <c r="M22" s="341">
        <f>SUM(G22:K22)</f>
        <v>27360</v>
      </c>
      <c r="N22" s="341">
        <f>IF(ISERROR(M22/950),0,(M22/950))</f>
        <v>28.8</v>
      </c>
      <c r="O22" s="340">
        <f>VLOOKUP($D22,'[4]S251 Yr2'!$D$22:$AU$96,12,0)</f>
        <v>0</v>
      </c>
      <c r="P22" s="340">
        <f>VLOOKUP($D22,'[4]S251 Yr2'!$D$22:$AU$96,13,0)</f>
        <v>0</v>
      </c>
      <c r="Q22" s="340">
        <f>VLOOKUP($D22,'[4]S251 Yr2'!$D$22:$AU$96,14,0)</f>
        <v>71820</v>
      </c>
      <c r="R22" s="340">
        <f>VLOOKUP($D22,'[4]S251 Yr2'!$D$22:$AU$96,15,0)</f>
        <v>0</v>
      </c>
      <c r="S22" s="342">
        <f>($O$14*O22)+($P$14*P22)+($Q$14*Q22)+($R$14*R22)</f>
        <v>553014</v>
      </c>
      <c r="T22" s="341">
        <f>SUM(O22:R22)</f>
        <v>71820</v>
      </c>
      <c r="U22" s="343"/>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340">
        <f>VLOOKUP($D22,'[4]S251 Yr2'!$D$22:$W$96,19,0)</f>
        <v>147000</v>
      </c>
      <c r="BR22" s="340">
        <f>VLOOKUP($D22,'[4]S251 Yr2'!$D$22:$W$96,20,0)</f>
        <v>22700</v>
      </c>
      <c r="BS22" s="340">
        <v>0</v>
      </c>
      <c r="BT22" s="340">
        <v>0</v>
      </c>
      <c r="BU22" s="340">
        <v>0</v>
      </c>
      <c r="BV22" s="340">
        <v>0</v>
      </c>
      <c r="BW22" s="340">
        <v>0</v>
      </c>
      <c r="BX22" s="340">
        <v>0</v>
      </c>
      <c r="BY22" s="340">
        <v>0</v>
      </c>
      <c r="BZ22" s="340">
        <v>0</v>
      </c>
      <c r="CA22" s="340">
        <v>0</v>
      </c>
      <c r="CB22" s="342">
        <f>SUM(BQ22:CA22)</f>
        <v>169700</v>
      </c>
      <c r="CC22" s="344"/>
      <c r="CD22" s="344"/>
      <c r="CE22" s="344"/>
      <c r="CF22" s="344"/>
      <c r="CG22" s="344"/>
      <c r="CH22" s="344"/>
      <c r="CI22" s="344"/>
      <c r="CJ22" s="344"/>
      <c r="CK22" s="344"/>
      <c r="CL22" s="344"/>
      <c r="CM22" s="344"/>
      <c r="CN22" s="344"/>
      <c r="CO22" s="344"/>
      <c r="CP22" s="344"/>
      <c r="CQ22" s="344"/>
      <c r="CR22" s="344"/>
      <c r="CS22" s="344"/>
      <c r="CT22" s="81"/>
      <c r="CU22" s="81"/>
      <c r="CV22" s="81"/>
      <c r="CW22" s="81"/>
      <c r="CX22" s="344"/>
      <c r="CY22" s="344"/>
      <c r="CZ22" s="344"/>
      <c r="DA22" s="81"/>
      <c r="DB22" s="344"/>
      <c r="DC22" s="344"/>
      <c r="DD22" s="81"/>
      <c r="DE22" s="344"/>
      <c r="DF22" s="344"/>
      <c r="DG22" s="81"/>
      <c r="DH22" s="344"/>
      <c r="DI22" s="344"/>
      <c r="DJ22" s="81"/>
      <c r="DK22" s="344"/>
      <c r="DL22" s="344"/>
      <c r="DM22" s="344"/>
      <c r="DN22" s="344"/>
      <c r="DO22" s="344"/>
      <c r="DP22" s="344"/>
      <c r="DQ22" s="344"/>
      <c r="DR22" s="344"/>
      <c r="DS22" s="344"/>
      <c r="DT22" s="344"/>
      <c r="DU22" s="81"/>
      <c r="DV22" s="344"/>
      <c r="DW22" s="344"/>
      <c r="DX22" s="344"/>
      <c r="DY22" s="344"/>
      <c r="DZ22" s="81"/>
      <c r="EA22" s="344"/>
      <c r="EB22" s="344"/>
      <c r="EC22" s="344"/>
      <c r="ED22" s="344"/>
      <c r="EE22" s="344"/>
      <c r="EF22" s="344"/>
      <c r="EG22" s="344"/>
      <c r="EH22" s="344"/>
      <c r="EI22" s="344"/>
      <c r="EJ22" s="81"/>
      <c r="EK22" s="344"/>
      <c r="EL22" s="344"/>
      <c r="EM22" s="344"/>
      <c r="EN22" s="344"/>
      <c r="EO22" s="344"/>
      <c r="EP22" s="344"/>
      <c r="EQ22" s="344"/>
      <c r="ER22" s="344"/>
      <c r="ES22" s="344"/>
      <c r="ET22" s="344"/>
      <c r="EU22" s="344"/>
      <c r="EV22" s="81"/>
      <c r="EW22" s="344"/>
      <c r="EX22" s="344"/>
      <c r="EY22" s="344"/>
      <c r="EZ22" s="344"/>
      <c r="FA22" s="344"/>
      <c r="FB22" s="344"/>
      <c r="FC22" s="344"/>
      <c r="FD22" s="344"/>
      <c r="FE22" s="344"/>
      <c r="FF22" s="81"/>
      <c r="FG22" s="344"/>
      <c r="FH22" s="344"/>
      <c r="FI22" s="81"/>
      <c r="FJ22" s="344"/>
      <c r="FK22" s="344"/>
      <c r="FL22" s="344"/>
      <c r="FM22" s="344"/>
      <c r="FN22" s="81"/>
      <c r="FO22" s="340">
        <v>0</v>
      </c>
      <c r="FP22" s="341">
        <f>SUM(L22,S22,CB22)</f>
        <v>933386</v>
      </c>
      <c r="FQ22" s="345">
        <f>IF(ISERROR(SUM(L22,S22,CB22,FO22)),0,SUM(L22,S22,CB22,FO22))</f>
        <v>933386</v>
      </c>
      <c r="FR22" s="81"/>
      <c r="FS22" s="341">
        <f>IF(ISERROR(SUM(N22,AL22,BD22,BO22)),0,SUM(N22,AL22,BD22,BO22))</f>
        <v>28.8</v>
      </c>
      <c r="FT22" s="341">
        <f>IF(ISERROR(FQ22/FS22),0,(FQ22/FS22))</f>
        <v>32409.23611111111</v>
      </c>
      <c r="FU22" s="346" t="s">
        <v>517</v>
      </c>
      <c r="FV22" s="344"/>
      <c r="FW22" s="340">
        <v>0</v>
      </c>
      <c r="FX22" s="340">
        <v>0</v>
      </c>
      <c r="FY22" s="340">
        <f>BQ22+BR22</f>
        <v>169700</v>
      </c>
    </row>
    <row r="23" spans="1:181" ht="12.75" customHeight="1" thickBot="1" thickTop="1">
      <c r="A23" s="337"/>
      <c r="B23" s="338"/>
      <c r="C23" s="320" t="s">
        <v>282</v>
      </c>
      <c r="D23" s="20">
        <v>1011</v>
      </c>
      <c r="E23" s="338"/>
      <c r="F23" s="401" t="s">
        <v>281</v>
      </c>
      <c r="G23" s="340">
        <f>VLOOKUP($D23,'[3]S251 Yr2'!$D$22:$AP$96,4,0)</f>
        <v>0</v>
      </c>
      <c r="H23" s="340">
        <f>VLOOKUP($D23,'[3]S251 Yr2'!$D$22:$AP$96,5,0)</f>
        <v>0</v>
      </c>
      <c r="I23" s="340">
        <f>VLOOKUP($D23,'[3]S251 Yr2'!$D$22:$AP$96,6,0)</f>
        <v>75240</v>
      </c>
      <c r="J23" s="340">
        <f>VLOOKUP($D23,'[3]S251 Yr2'!$D$22:$AP$96,7,0)</f>
        <v>0</v>
      </c>
      <c r="K23" s="340">
        <f>VLOOKUP($D23,'[3]S251 Yr2'!$D$22:$AP$96,8,0)</f>
        <v>0</v>
      </c>
      <c r="L23" s="341">
        <f>($G$14*G23)+($H$14*H23)+($I$14*I23)+($J$14*J23)+($K$14*K23)</f>
        <v>579348</v>
      </c>
      <c r="M23" s="341">
        <f>SUM(G23:K23)</f>
        <v>75240</v>
      </c>
      <c r="N23" s="341">
        <f>IF(ISERROR(M23/950),0,(M23/950))</f>
        <v>79.2</v>
      </c>
      <c r="O23" s="340">
        <f>VLOOKUP($D23,'[4]S251 Yr2'!$D$22:$AU$96,12,0)</f>
        <v>0</v>
      </c>
      <c r="P23" s="340">
        <f>VLOOKUP($D23,'[4]S251 Yr2'!$D$22:$AU$96,13,0)</f>
        <v>0</v>
      </c>
      <c r="Q23" s="340">
        <f>VLOOKUP($D23,'[4]S251 Yr2'!$D$22:$AU$96,14,0)</f>
        <v>27540</v>
      </c>
      <c r="R23" s="340">
        <f>VLOOKUP($D23,'[4]S251 Yr2'!$D$22:$AU$96,15,0)</f>
        <v>0</v>
      </c>
      <c r="S23" s="342">
        <f>($O$14*O23)+($P$14*P23)+($Q$14*Q23)+($R$14*R23)</f>
        <v>212058</v>
      </c>
      <c r="T23" s="341">
        <f>SUM(O23:R23)</f>
        <v>27540</v>
      </c>
      <c r="U23" s="343"/>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340">
        <f>VLOOKUP($D23,'[4]S251 Yr2'!$D$22:$W$96,19,0)</f>
        <v>17100</v>
      </c>
      <c r="BR23" s="340">
        <f>VLOOKUP($D23,'[4]S251 Yr2'!$D$22:$W$96,20,0)</f>
        <v>0</v>
      </c>
      <c r="BS23" s="340">
        <v>0</v>
      </c>
      <c r="BT23" s="340">
        <v>0</v>
      </c>
      <c r="BU23" s="340">
        <v>0</v>
      </c>
      <c r="BV23" s="340">
        <v>0</v>
      </c>
      <c r="BW23" s="340">
        <v>0</v>
      </c>
      <c r="BX23" s="340">
        <v>0</v>
      </c>
      <c r="BY23" s="340">
        <v>0</v>
      </c>
      <c r="BZ23" s="340">
        <v>0</v>
      </c>
      <c r="CA23" s="340">
        <v>0</v>
      </c>
      <c r="CB23" s="342">
        <f>SUM(BQ23:CA23)</f>
        <v>17100</v>
      </c>
      <c r="CC23" s="344"/>
      <c r="CD23" s="344"/>
      <c r="CE23" s="344"/>
      <c r="CF23" s="344"/>
      <c r="CG23" s="344"/>
      <c r="CH23" s="344"/>
      <c r="CI23" s="344"/>
      <c r="CJ23" s="344"/>
      <c r="CK23" s="344"/>
      <c r="CL23" s="344"/>
      <c r="CM23" s="344"/>
      <c r="CN23" s="344"/>
      <c r="CO23" s="344"/>
      <c r="CP23" s="344"/>
      <c r="CQ23" s="344"/>
      <c r="CR23" s="344"/>
      <c r="CS23" s="344"/>
      <c r="CT23" s="81"/>
      <c r="CU23" s="81"/>
      <c r="CV23" s="81"/>
      <c r="CW23" s="81"/>
      <c r="CX23" s="344"/>
      <c r="CY23" s="344"/>
      <c r="CZ23" s="344"/>
      <c r="DA23" s="81"/>
      <c r="DB23" s="344"/>
      <c r="DC23" s="344"/>
      <c r="DD23" s="81"/>
      <c r="DE23" s="344"/>
      <c r="DF23" s="344"/>
      <c r="DG23" s="81"/>
      <c r="DH23" s="344"/>
      <c r="DI23" s="344"/>
      <c r="DJ23" s="81"/>
      <c r="DK23" s="344"/>
      <c r="DL23" s="344"/>
      <c r="DM23" s="344"/>
      <c r="DN23" s="344"/>
      <c r="DO23" s="344"/>
      <c r="DP23" s="344"/>
      <c r="DQ23" s="344"/>
      <c r="DR23" s="344"/>
      <c r="DS23" s="344"/>
      <c r="DT23" s="344"/>
      <c r="DU23" s="81"/>
      <c r="DV23" s="344"/>
      <c r="DW23" s="344"/>
      <c r="DX23" s="344"/>
      <c r="DY23" s="344"/>
      <c r="DZ23" s="81"/>
      <c r="EA23" s="344"/>
      <c r="EB23" s="344"/>
      <c r="EC23" s="344"/>
      <c r="ED23" s="344"/>
      <c r="EE23" s="344"/>
      <c r="EF23" s="344"/>
      <c r="EG23" s="344"/>
      <c r="EH23" s="344"/>
      <c r="EI23" s="344"/>
      <c r="EJ23" s="81"/>
      <c r="EK23" s="344"/>
      <c r="EL23" s="344"/>
      <c r="EM23" s="344"/>
      <c r="EN23" s="344"/>
      <c r="EO23" s="344"/>
      <c r="EP23" s="344"/>
      <c r="EQ23" s="344"/>
      <c r="ER23" s="344"/>
      <c r="ES23" s="344"/>
      <c r="ET23" s="344"/>
      <c r="EU23" s="344"/>
      <c r="EV23" s="81"/>
      <c r="EW23" s="344"/>
      <c r="EX23" s="344"/>
      <c r="EY23" s="344"/>
      <c r="EZ23" s="344"/>
      <c r="FA23" s="344"/>
      <c r="FB23" s="344"/>
      <c r="FC23" s="344"/>
      <c r="FD23" s="344"/>
      <c r="FE23" s="344"/>
      <c r="FF23" s="81"/>
      <c r="FG23" s="344"/>
      <c r="FH23" s="344"/>
      <c r="FI23" s="81"/>
      <c r="FJ23" s="344"/>
      <c r="FK23" s="344"/>
      <c r="FL23" s="344"/>
      <c r="FM23" s="344"/>
      <c r="FN23" s="81"/>
      <c r="FO23" s="340">
        <v>0</v>
      </c>
      <c r="FP23" s="341">
        <f>SUM(L23,S23,CB23)</f>
        <v>808506</v>
      </c>
      <c r="FQ23" s="345">
        <f>IF(ISERROR(SUM(L23,S23,CB23,FO23)),0,SUM(L23,S23,CB23,FO23))</f>
        <v>808506</v>
      </c>
      <c r="FR23" s="81"/>
      <c r="FS23" s="341">
        <f>IF(ISERROR(SUM(N23,AL23,BD23,BO23)),0,SUM(N23,AL23,BD23,BO23))</f>
        <v>79.2</v>
      </c>
      <c r="FT23" s="341">
        <f>IF(ISERROR(FQ23/FS23),0,(FQ23/FS23))</f>
        <v>10208.40909090909</v>
      </c>
      <c r="FU23" s="346" t="s">
        <v>517</v>
      </c>
      <c r="FV23" s="344"/>
      <c r="FW23" s="340">
        <v>0</v>
      </c>
      <c r="FX23" s="340">
        <v>0</v>
      </c>
      <c r="FY23" s="340">
        <f>BQ23+BR23</f>
        <v>17100</v>
      </c>
    </row>
    <row r="24" spans="1:181" s="29" customFormat="1" ht="12.75" customHeight="1" thickBot="1" thickTop="1">
      <c r="A24" s="120"/>
      <c r="B24" s="120"/>
      <c r="C24" s="306"/>
      <c r="D24" s="306"/>
      <c r="E24" s="74"/>
      <c r="F24" s="74"/>
      <c r="G24" s="81"/>
      <c r="H24" s="81"/>
      <c r="I24" s="81"/>
      <c r="J24" s="81"/>
      <c r="K24" s="81"/>
      <c r="L24" s="347"/>
      <c r="M24" s="348"/>
      <c r="N24" s="347"/>
      <c r="O24" s="71"/>
      <c r="P24" s="71"/>
      <c r="Q24" s="71"/>
      <c r="R24" s="71"/>
      <c r="S24" s="349"/>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71"/>
      <c r="BR24" s="71"/>
      <c r="BS24" s="71"/>
      <c r="BT24" s="71"/>
      <c r="BU24" s="71"/>
      <c r="BV24" s="71"/>
      <c r="BW24" s="71"/>
      <c r="BX24" s="71"/>
      <c r="BY24" s="71"/>
      <c r="BZ24" s="71"/>
      <c r="CA24" s="7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348"/>
      <c r="FP24" s="81"/>
      <c r="FQ24" s="347"/>
      <c r="FR24" s="81"/>
      <c r="FS24" s="347"/>
      <c r="FT24" s="71"/>
      <c r="FU24" s="74"/>
      <c r="FV24" s="81"/>
      <c r="FW24" s="71"/>
      <c r="FX24" s="71"/>
      <c r="FY24" s="71"/>
    </row>
    <row r="25" spans="1:181" ht="12.75" customHeight="1" thickBot="1" thickTop="1">
      <c r="A25" s="120"/>
      <c r="B25" s="350" t="s">
        <v>233</v>
      </c>
      <c r="C25" s="118"/>
      <c r="D25" s="118"/>
      <c r="E25" s="81"/>
      <c r="F25" s="81"/>
      <c r="G25" s="341">
        <f aca="true" t="shared" si="0" ref="G25:S25">SUM(G22:G24)</f>
        <v>0</v>
      </c>
      <c r="H25" s="341">
        <f t="shared" si="0"/>
        <v>0</v>
      </c>
      <c r="I25" s="341">
        <f t="shared" si="0"/>
        <v>102600</v>
      </c>
      <c r="J25" s="341">
        <f t="shared" si="0"/>
        <v>0</v>
      </c>
      <c r="K25" s="341">
        <f t="shared" si="0"/>
        <v>0</v>
      </c>
      <c r="L25" s="341">
        <f t="shared" si="0"/>
        <v>790020</v>
      </c>
      <c r="M25" s="341">
        <f t="shared" si="0"/>
        <v>102600</v>
      </c>
      <c r="N25" s="341">
        <f t="shared" si="0"/>
        <v>108</v>
      </c>
      <c r="O25" s="341">
        <f t="shared" si="0"/>
        <v>0</v>
      </c>
      <c r="P25" s="341">
        <f t="shared" si="0"/>
        <v>0</v>
      </c>
      <c r="Q25" s="341">
        <f t="shared" si="0"/>
        <v>99360</v>
      </c>
      <c r="R25" s="341">
        <f t="shared" si="0"/>
        <v>0</v>
      </c>
      <c r="S25" s="351">
        <f t="shared" si="0"/>
        <v>765072</v>
      </c>
      <c r="T25" s="341">
        <f>SUM(T22:T24)</f>
        <v>99360</v>
      </c>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352">
        <f aca="true" t="shared" si="1" ref="BQ25:CA25">SUM(BQ22:BQ24)</f>
        <v>164100</v>
      </c>
      <c r="BR25" s="352">
        <f t="shared" si="1"/>
        <v>22700</v>
      </c>
      <c r="BS25" s="352">
        <f t="shared" si="1"/>
        <v>0</v>
      </c>
      <c r="BT25" s="352">
        <f t="shared" si="1"/>
        <v>0</v>
      </c>
      <c r="BU25" s="352">
        <f t="shared" si="1"/>
        <v>0</v>
      </c>
      <c r="BV25" s="352">
        <f t="shared" si="1"/>
        <v>0</v>
      </c>
      <c r="BW25" s="352">
        <f t="shared" si="1"/>
        <v>0</v>
      </c>
      <c r="BX25" s="352">
        <f t="shared" si="1"/>
        <v>0</v>
      </c>
      <c r="BY25" s="352">
        <f t="shared" si="1"/>
        <v>0</v>
      </c>
      <c r="BZ25" s="352">
        <f t="shared" si="1"/>
        <v>0</v>
      </c>
      <c r="CA25" s="352">
        <f t="shared" si="1"/>
        <v>0</v>
      </c>
      <c r="CB25" s="342">
        <f>SUM(CB22:CB24)</f>
        <v>186800</v>
      </c>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341">
        <f>SUM(FO22:FO24)</f>
        <v>0</v>
      </c>
      <c r="FP25" s="341">
        <f>SUM(FP22:FP24)</f>
        <v>1741892</v>
      </c>
      <c r="FQ25" s="345">
        <f>IF(ISERROR(SUM(L25,S25,CB25,FO25)),0,SUM(L25,S25,CB25,FO25))</f>
        <v>1741892</v>
      </c>
      <c r="FR25" s="81"/>
      <c r="FS25" s="341">
        <f>SUM(FS22:FS24)</f>
        <v>108</v>
      </c>
      <c r="FT25" s="341">
        <f>IF(ISERROR(FQ25/FS25),0,(FQ25/FS25))</f>
        <v>16128.62962962963</v>
      </c>
      <c r="FU25" s="343"/>
      <c r="FV25" s="353"/>
      <c r="FW25" s="352">
        <f>SUM(FW22:FW24)</f>
        <v>0</v>
      </c>
      <c r="FX25" s="352">
        <f>SUM(FX22:FX24)</f>
        <v>0</v>
      </c>
      <c r="FY25" s="352">
        <f>SUM(FY22:FY24)</f>
        <v>186800</v>
      </c>
    </row>
    <row r="26" spans="1:181" ht="12" customHeight="1" thickBot="1" thickTop="1">
      <c r="A26" s="120"/>
      <c r="B26" s="120"/>
      <c r="C26" s="118"/>
      <c r="D26" s="118"/>
      <c r="E26" s="81"/>
      <c r="F26" s="81"/>
      <c r="G26" s="348"/>
      <c r="H26" s="348"/>
      <c r="I26" s="348"/>
      <c r="J26" s="348"/>
      <c r="K26" s="348"/>
      <c r="L26" s="347"/>
      <c r="M26" s="74"/>
      <c r="N26" s="347"/>
      <c r="O26" s="71"/>
      <c r="P26" s="71"/>
      <c r="Q26" s="71"/>
      <c r="R26" s="71"/>
      <c r="S26" s="349"/>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71"/>
      <c r="BR26" s="71"/>
      <c r="BS26" s="71"/>
      <c r="BT26" s="71"/>
      <c r="BU26" s="71"/>
      <c r="BV26" s="71"/>
      <c r="BW26" s="71"/>
      <c r="BX26" s="71"/>
      <c r="BY26" s="71"/>
      <c r="BZ26" s="71"/>
      <c r="CA26" s="7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71"/>
      <c r="FP26" s="81"/>
      <c r="FQ26" s="347"/>
      <c r="FR26" s="81"/>
      <c r="FS26" s="347"/>
      <c r="FT26" s="74"/>
      <c r="FU26" s="81"/>
      <c r="FV26" s="81"/>
      <c r="FW26" s="71"/>
      <c r="FX26" s="71"/>
      <c r="FY26" s="71"/>
    </row>
    <row r="27" spans="1:181" ht="12.75" customHeight="1" thickBot="1" thickTop="1">
      <c r="A27" s="120"/>
      <c r="B27" s="354" t="s">
        <v>234</v>
      </c>
      <c r="C27" s="118"/>
      <c r="D27" s="118"/>
      <c r="E27" s="81"/>
      <c r="F27" s="81"/>
      <c r="G27" s="340">
        <f>'[3]S251 Yr2'!G27</f>
        <v>0</v>
      </c>
      <c r="H27" s="340">
        <f>'[3]S251 Yr2'!H27</f>
        <v>0</v>
      </c>
      <c r="I27" s="340">
        <f>'[3]S251 Yr2'!I27</f>
        <v>0</v>
      </c>
      <c r="J27" s="340">
        <f>'[3]S251 Yr2'!J27</f>
        <v>215440</v>
      </c>
      <c r="K27" s="340">
        <f>'[3]S251 Yr2'!K27</f>
        <v>710748.5</v>
      </c>
      <c r="L27" s="341">
        <f>($G$14*G27)+($H$14*H27)+($I$14*I27)+($J$14*J27)+($K$14*K27)</f>
        <v>4146485.095</v>
      </c>
      <c r="M27" s="341">
        <f>SUM(G27:K27)</f>
        <v>926188.5</v>
      </c>
      <c r="N27" s="341">
        <f>IF(ISERROR(M27/950),0,(M27/950))</f>
        <v>974.9352631578947</v>
      </c>
      <c r="O27" s="340">
        <f>'[4]S251 Yr2'!O27</f>
        <v>0</v>
      </c>
      <c r="P27" s="340">
        <f>'[4]S251 Yr2'!P27</f>
        <v>0</v>
      </c>
      <c r="Q27" s="340">
        <f>'[4]S251 Yr2'!Q27</f>
        <v>0</v>
      </c>
      <c r="R27" s="340">
        <f>'[4]S251 Yr2'!R27</f>
        <v>4320</v>
      </c>
      <c r="S27" s="342">
        <f>($O$14*O27)+($P$14*P27)+($Q$14*Q27)+($R$14*R27)</f>
        <v>20174.4</v>
      </c>
      <c r="T27" s="341">
        <f>SUM(O27:R27)</f>
        <v>4320</v>
      </c>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118"/>
      <c r="BD27" s="118"/>
      <c r="BE27" s="81"/>
      <c r="BF27" s="81"/>
      <c r="BG27" s="81"/>
      <c r="BH27" s="81"/>
      <c r="BI27" s="81"/>
      <c r="BJ27" s="81"/>
      <c r="BK27" s="81"/>
      <c r="BL27" s="81"/>
      <c r="BM27" s="81"/>
      <c r="BN27" s="81"/>
      <c r="BO27" s="81"/>
      <c r="BP27" s="81"/>
      <c r="BQ27" s="340">
        <f>'[4]S251 Yr2'!$V$27</f>
        <v>81177.97405</v>
      </c>
      <c r="BR27" s="340">
        <f>'[4]S251 Yr2'!$W$27</f>
        <v>0</v>
      </c>
      <c r="BS27" s="340">
        <v>0</v>
      </c>
      <c r="BT27" s="340">
        <v>0</v>
      </c>
      <c r="BU27" s="340">
        <v>0</v>
      </c>
      <c r="BV27" s="340">
        <v>0</v>
      </c>
      <c r="BW27" s="340">
        <v>0</v>
      </c>
      <c r="BX27" s="340">
        <v>0</v>
      </c>
      <c r="BY27" s="340">
        <v>0</v>
      </c>
      <c r="BZ27" s="340">
        <v>0</v>
      </c>
      <c r="CA27" s="340">
        <v>0</v>
      </c>
      <c r="CB27" s="342">
        <f>SUM(BQ27:CA27)</f>
        <v>81177.97405</v>
      </c>
      <c r="CC27" s="344"/>
      <c r="CD27" s="344"/>
      <c r="CE27" s="344"/>
      <c r="CF27" s="344"/>
      <c r="CG27" s="344"/>
      <c r="CH27" s="344"/>
      <c r="CI27" s="344"/>
      <c r="CJ27" s="344"/>
      <c r="CK27" s="344"/>
      <c r="CL27" s="344"/>
      <c r="CM27" s="344"/>
      <c r="CN27" s="344"/>
      <c r="CO27" s="344"/>
      <c r="CP27" s="344"/>
      <c r="CQ27" s="344"/>
      <c r="CR27" s="344"/>
      <c r="CS27" s="344"/>
      <c r="CT27" s="81"/>
      <c r="CU27" s="81"/>
      <c r="CV27" s="81"/>
      <c r="CW27" s="81"/>
      <c r="CX27" s="344"/>
      <c r="CY27" s="344"/>
      <c r="CZ27" s="344"/>
      <c r="DA27" s="81"/>
      <c r="DB27" s="344"/>
      <c r="DC27" s="344"/>
      <c r="DD27" s="81"/>
      <c r="DE27" s="344"/>
      <c r="DF27" s="344"/>
      <c r="DG27" s="81"/>
      <c r="DH27" s="344"/>
      <c r="DI27" s="344"/>
      <c r="DJ27" s="81"/>
      <c r="DK27" s="344"/>
      <c r="DL27" s="344"/>
      <c r="DM27" s="344"/>
      <c r="DN27" s="344"/>
      <c r="DO27" s="344"/>
      <c r="DP27" s="344"/>
      <c r="DQ27" s="344"/>
      <c r="DR27" s="344"/>
      <c r="DS27" s="344"/>
      <c r="DT27" s="344"/>
      <c r="DU27" s="81"/>
      <c r="DV27" s="344"/>
      <c r="DW27" s="344"/>
      <c r="DX27" s="344"/>
      <c r="DY27" s="344"/>
      <c r="DZ27" s="81"/>
      <c r="EA27" s="344"/>
      <c r="EB27" s="344"/>
      <c r="EC27" s="344"/>
      <c r="ED27" s="344"/>
      <c r="EE27" s="344"/>
      <c r="EF27" s="344"/>
      <c r="EG27" s="344"/>
      <c r="EH27" s="344"/>
      <c r="EI27" s="344"/>
      <c r="EJ27" s="81"/>
      <c r="EK27" s="344"/>
      <c r="EL27" s="344"/>
      <c r="EM27" s="344"/>
      <c r="EN27" s="344"/>
      <c r="EO27" s="344"/>
      <c r="EP27" s="344"/>
      <c r="EQ27" s="344"/>
      <c r="ER27" s="344"/>
      <c r="ES27" s="344"/>
      <c r="ET27" s="344"/>
      <c r="EU27" s="344"/>
      <c r="EV27" s="81"/>
      <c r="EW27" s="344"/>
      <c r="EX27" s="344"/>
      <c r="EY27" s="344"/>
      <c r="EZ27" s="344"/>
      <c r="FA27" s="344"/>
      <c r="FB27" s="344"/>
      <c r="FC27" s="344"/>
      <c r="FD27" s="344"/>
      <c r="FE27" s="344"/>
      <c r="FF27" s="81"/>
      <c r="FG27" s="344"/>
      <c r="FH27" s="344"/>
      <c r="FI27" s="81"/>
      <c r="FJ27" s="344"/>
      <c r="FK27" s="344"/>
      <c r="FL27" s="344"/>
      <c r="FM27" s="344"/>
      <c r="FN27" s="81"/>
      <c r="FO27" s="340">
        <v>0</v>
      </c>
      <c r="FP27" s="341">
        <f>SUM(L27,S27,CB27)</f>
        <v>4247837.46905</v>
      </c>
      <c r="FQ27" s="345">
        <f>IF(ISERROR(SUM(L27,S27,CB27,FO27)),0,SUM(L27,S27,CB27,FO27))</f>
        <v>4247837.46905</v>
      </c>
      <c r="FR27" s="81"/>
      <c r="FS27" s="341">
        <f>IF(ISERROR(SUM(M27,AL27,BD27,BO27)),0,SUM(M27,AL27,BD27,BO27))</f>
        <v>926188.5</v>
      </c>
      <c r="FT27" s="341">
        <f>IF(ISERROR(FQ27/FS27),0,(FQ27/FS27))</f>
        <v>4.5863638655090195</v>
      </c>
      <c r="FU27" s="81"/>
      <c r="FV27" s="344"/>
      <c r="FW27" s="340">
        <v>0</v>
      </c>
      <c r="FX27" s="340">
        <v>0</v>
      </c>
      <c r="FY27" s="340">
        <f>BQ27+BR27</f>
        <v>81177.97405</v>
      </c>
    </row>
    <row r="28" spans="1:181" s="29" customFormat="1" ht="13.5" thickTop="1">
      <c r="A28" s="26"/>
      <c r="B28" s="26"/>
      <c r="C28" s="118"/>
      <c r="D28" s="118"/>
      <c r="E28" s="26"/>
      <c r="F28" s="26"/>
      <c r="G28" s="74"/>
      <c r="H28" s="81"/>
      <c r="I28" s="81"/>
      <c r="J28" s="81"/>
      <c r="K28" s="81"/>
      <c r="L28" s="355"/>
      <c r="M28" s="26"/>
      <c r="N28" s="26"/>
      <c r="O28" s="74"/>
      <c r="P28" s="74"/>
      <c r="Q28" s="74"/>
      <c r="R28" s="74"/>
      <c r="S28" s="26"/>
      <c r="T28" s="81"/>
      <c r="U28" s="26"/>
      <c r="V28" s="26"/>
      <c r="W28" s="26"/>
      <c r="X28" s="26"/>
      <c r="Y28" s="26"/>
      <c r="Z28" s="26"/>
      <c r="AA28" s="26"/>
      <c r="AB28" s="26"/>
      <c r="AC28" s="26"/>
      <c r="AD28" s="26"/>
      <c r="AE28" s="26"/>
      <c r="AF28" s="26"/>
      <c r="AG28" s="26"/>
      <c r="AH28" s="26"/>
      <c r="AI28" s="26"/>
      <c r="AJ28" s="26"/>
      <c r="AK28" s="81"/>
      <c r="AL28" s="81"/>
      <c r="AM28" s="26"/>
      <c r="AN28" s="26"/>
      <c r="AO28" s="26"/>
      <c r="AP28" s="26"/>
      <c r="AQ28" s="26"/>
      <c r="AR28" s="26"/>
      <c r="AS28" s="26"/>
      <c r="AT28" s="26"/>
      <c r="AU28" s="26"/>
      <c r="AV28" s="26"/>
      <c r="AW28" s="26"/>
      <c r="AX28" s="26"/>
      <c r="AY28" s="26"/>
      <c r="AZ28" s="26"/>
      <c r="BA28" s="26"/>
      <c r="BB28" s="26"/>
      <c r="BC28" s="118"/>
      <c r="BD28" s="26"/>
      <c r="BE28" s="26"/>
      <c r="BF28" s="26"/>
      <c r="BG28" s="26"/>
      <c r="BH28" s="26"/>
      <c r="BI28" s="26"/>
      <c r="BJ28" s="26"/>
      <c r="BK28" s="26"/>
      <c r="BL28" s="26"/>
      <c r="BM28" s="26"/>
      <c r="BN28" s="26"/>
      <c r="BO28" s="26"/>
      <c r="BP28" s="26"/>
      <c r="BQ28" s="74"/>
      <c r="BR28" s="74"/>
      <c r="BS28" s="74"/>
      <c r="BT28" s="74"/>
      <c r="BU28" s="74"/>
      <c r="BV28" s="74"/>
      <c r="BW28" s="74"/>
      <c r="BX28" s="74"/>
      <c r="BY28" s="74"/>
      <c r="BZ28" s="74"/>
      <c r="CA28" s="74"/>
      <c r="CB28" s="26"/>
      <c r="CC28" s="81"/>
      <c r="CD28" s="81"/>
      <c r="CE28" s="81"/>
      <c r="CF28" s="81"/>
      <c r="CG28" s="81"/>
      <c r="CH28" s="81"/>
      <c r="CI28" s="81"/>
      <c r="CJ28" s="81"/>
      <c r="CK28" s="81"/>
      <c r="CL28" s="81"/>
      <c r="CM28" s="81"/>
      <c r="CN28" s="81"/>
      <c r="CO28" s="81"/>
      <c r="CP28" s="81"/>
      <c r="CQ28" s="81"/>
      <c r="CR28" s="81"/>
      <c r="CS28" s="81"/>
      <c r="CT28" s="26"/>
      <c r="CU28" s="26"/>
      <c r="CV28" s="26"/>
      <c r="CW28" s="26"/>
      <c r="CX28" s="81"/>
      <c r="CY28" s="81"/>
      <c r="CZ28" s="81"/>
      <c r="DA28" s="26"/>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26"/>
      <c r="EA28" s="81"/>
      <c r="EB28" s="81"/>
      <c r="EC28" s="81"/>
      <c r="ED28" s="81"/>
      <c r="EE28" s="81"/>
      <c r="EF28" s="81"/>
      <c r="EG28" s="81"/>
      <c r="EH28" s="81"/>
      <c r="EI28" s="81"/>
      <c r="EJ28" s="26"/>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26"/>
      <c r="FO28" s="74"/>
      <c r="FP28" s="26"/>
      <c r="FQ28" s="355"/>
      <c r="FR28" s="81"/>
      <c r="FS28" s="26"/>
      <c r="FT28" s="81"/>
      <c r="FU28" s="81"/>
      <c r="FV28" s="81"/>
      <c r="FW28" s="74"/>
      <c r="FX28" s="74"/>
      <c r="FY28" s="74"/>
    </row>
    <row r="29" spans="1:181" ht="13.5" thickBot="1">
      <c r="A29" s="242" t="s">
        <v>8</v>
      </c>
      <c r="B29" s="113"/>
      <c r="C29" s="118"/>
      <c r="D29" s="118"/>
      <c r="E29" s="348"/>
      <c r="F29" s="348"/>
      <c r="G29" s="348"/>
      <c r="H29" s="348"/>
      <c r="I29" s="348"/>
      <c r="J29" s="348"/>
      <c r="K29" s="348"/>
      <c r="L29" s="356"/>
      <c r="M29" s="81"/>
      <c r="N29" s="81"/>
      <c r="O29" s="348"/>
      <c r="P29" s="348"/>
      <c r="Q29" s="348"/>
      <c r="R29" s="348"/>
      <c r="S29" s="81"/>
      <c r="T29" s="81"/>
      <c r="U29" s="81"/>
      <c r="V29" s="81"/>
      <c r="W29" s="81"/>
      <c r="X29" s="81"/>
      <c r="Y29" s="81"/>
      <c r="Z29" s="81"/>
      <c r="AA29" s="81"/>
      <c r="AB29" s="81"/>
      <c r="AC29" s="81"/>
      <c r="AD29" s="81"/>
      <c r="AE29" s="81"/>
      <c r="AF29" s="81"/>
      <c r="AG29" s="81"/>
      <c r="AH29" s="81"/>
      <c r="AI29" s="81"/>
      <c r="AJ29" s="81"/>
      <c r="AK29" s="356"/>
      <c r="AL29" s="356"/>
      <c r="AM29" s="81"/>
      <c r="AN29" s="81"/>
      <c r="AO29" s="81"/>
      <c r="AP29" s="81"/>
      <c r="AQ29" s="81"/>
      <c r="AR29" s="81"/>
      <c r="AS29" s="81"/>
      <c r="AT29" s="81"/>
      <c r="AU29" s="81"/>
      <c r="AV29" s="81"/>
      <c r="AW29" s="81"/>
      <c r="AX29" s="81"/>
      <c r="AY29" s="81"/>
      <c r="AZ29" s="81"/>
      <c r="BA29" s="81"/>
      <c r="BB29" s="81"/>
      <c r="BC29" s="118"/>
      <c r="BD29" s="81"/>
      <c r="BE29" s="81"/>
      <c r="BF29" s="81"/>
      <c r="BG29" s="81"/>
      <c r="BH29" s="81"/>
      <c r="BI29" s="81"/>
      <c r="BJ29" s="81"/>
      <c r="BK29" s="81"/>
      <c r="BL29" s="81"/>
      <c r="BM29" s="81"/>
      <c r="BN29" s="81"/>
      <c r="BO29" s="81"/>
      <c r="BP29" s="81"/>
      <c r="BQ29" s="348"/>
      <c r="BR29" s="348"/>
      <c r="BS29" s="348"/>
      <c r="BT29" s="348"/>
      <c r="BU29" s="348"/>
      <c r="BV29" s="348"/>
      <c r="BW29" s="348"/>
      <c r="BX29" s="348"/>
      <c r="BY29" s="348"/>
      <c r="BZ29" s="348"/>
      <c r="CA29" s="348"/>
      <c r="CB29" s="81"/>
      <c r="CC29" s="348"/>
      <c r="CD29" s="348"/>
      <c r="CE29" s="348"/>
      <c r="CF29" s="348"/>
      <c r="CG29" s="348"/>
      <c r="CH29" s="348"/>
      <c r="CI29" s="348"/>
      <c r="CJ29" s="348"/>
      <c r="CK29" s="348"/>
      <c r="CL29" s="348"/>
      <c r="CM29" s="348"/>
      <c r="CN29" s="348"/>
      <c r="CO29" s="348"/>
      <c r="CP29" s="348"/>
      <c r="CQ29" s="348"/>
      <c r="CR29" s="348"/>
      <c r="CS29" s="348"/>
      <c r="CT29" s="81"/>
      <c r="CU29" s="81"/>
      <c r="CV29" s="81"/>
      <c r="CW29" s="81"/>
      <c r="CX29" s="348"/>
      <c r="CY29" s="348"/>
      <c r="CZ29" s="348"/>
      <c r="DA29" s="81"/>
      <c r="DB29" s="348"/>
      <c r="DC29" s="348"/>
      <c r="DD29" s="81"/>
      <c r="DE29" s="348"/>
      <c r="DF29" s="348"/>
      <c r="DG29" s="81"/>
      <c r="DH29" s="348"/>
      <c r="DI29" s="348"/>
      <c r="DJ29" s="81"/>
      <c r="DK29" s="348"/>
      <c r="DL29" s="348"/>
      <c r="DM29" s="348"/>
      <c r="DN29" s="348"/>
      <c r="DO29" s="348"/>
      <c r="DP29" s="348"/>
      <c r="DQ29" s="348"/>
      <c r="DR29" s="348"/>
      <c r="DS29" s="348"/>
      <c r="DT29" s="348"/>
      <c r="DU29" s="356"/>
      <c r="DV29" s="348"/>
      <c r="DW29" s="348"/>
      <c r="DX29" s="348"/>
      <c r="DY29" s="348"/>
      <c r="DZ29" s="81"/>
      <c r="EA29" s="348"/>
      <c r="EB29" s="348"/>
      <c r="EC29" s="348"/>
      <c r="ED29" s="348"/>
      <c r="EE29" s="348"/>
      <c r="EF29" s="348"/>
      <c r="EG29" s="348"/>
      <c r="EH29" s="348"/>
      <c r="EI29" s="348"/>
      <c r="EJ29" s="81"/>
      <c r="EK29" s="348"/>
      <c r="EL29" s="348"/>
      <c r="EM29" s="348"/>
      <c r="EN29" s="348"/>
      <c r="EO29" s="348"/>
      <c r="EP29" s="348"/>
      <c r="EQ29" s="348"/>
      <c r="ER29" s="348"/>
      <c r="ES29" s="348"/>
      <c r="ET29" s="348"/>
      <c r="EU29" s="348"/>
      <c r="EV29" s="81"/>
      <c r="EW29" s="348"/>
      <c r="EX29" s="348"/>
      <c r="EY29" s="348"/>
      <c r="EZ29" s="348"/>
      <c r="FA29" s="348"/>
      <c r="FB29" s="348"/>
      <c r="FC29" s="348"/>
      <c r="FD29" s="348"/>
      <c r="FE29" s="348"/>
      <c r="FF29" s="81"/>
      <c r="FG29" s="348"/>
      <c r="FH29" s="348"/>
      <c r="FI29" s="81"/>
      <c r="FJ29" s="348"/>
      <c r="FK29" s="348"/>
      <c r="FL29" s="348"/>
      <c r="FM29" s="348"/>
      <c r="FN29" s="81"/>
      <c r="FO29" s="81"/>
      <c r="FP29" s="81"/>
      <c r="FQ29" s="356"/>
      <c r="FR29" s="81"/>
      <c r="FS29" s="81"/>
      <c r="FT29" s="81"/>
      <c r="FU29" s="348"/>
      <c r="FV29" s="81"/>
      <c r="FW29" s="348"/>
      <c r="FX29" s="348"/>
      <c r="FY29" s="348"/>
    </row>
    <row r="30" spans="1:181" ht="12.75" customHeight="1" thickBot="1" thickTop="1">
      <c r="A30" s="113"/>
      <c r="B30" s="338"/>
      <c r="C30" s="320" t="s">
        <v>283</v>
      </c>
      <c r="D30" s="20">
        <v>2000</v>
      </c>
      <c r="E30" s="338"/>
      <c r="F30" s="401" t="s">
        <v>281</v>
      </c>
      <c r="G30" s="340">
        <f>VLOOKUP($D30,'[3]S251 Yr2'!$D$22:$AP$96,4,0)</f>
        <v>0</v>
      </c>
      <c r="H30" s="340">
        <f>VLOOKUP($D30,'[3]S251 Yr2'!$D$22:$AP$96,5,0)</f>
        <v>27060</v>
      </c>
      <c r="I30" s="340">
        <f>VLOOKUP($D30,'[3]S251 Yr2'!$D$22:$AP$96,6,0)</f>
        <v>0</v>
      </c>
      <c r="J30" s="340">
        <f>VLOOKUP($D30,'[3]S251 Yr2'!$D$22:$AP$96,7,0)</f>
        <v>0</v>
      </c>
      <c r="K30" s="340">
        <f>VLOOKUP($D30,'[3]S251 Yr2'!$D$22:$AP$96,8,0)</f>
        <v>0</v>
      </c>
      <c r="L30" s="341">
        <f aca="true" t="shared" si="2" ref="L30:L61">($G$14*G30)+($H$14*H30)+($I$14*I30)+($J$14*J30)+($K$14*K30)</f>
        <v>138817.8</v>
      </c>
      <c r="M30" s="345">
        <f aca="true" t="shared" si="3" ref="M30:M61">SUM(G30:K30)</f>
        <v>27060</v>
      </c>
      <c r="N30" s="341">
        <f aca="true" t="shared" si="4" ref="N30:N61">IF(ISERROR(M30/950),0,(M30/950))</f>
        <v>28.48421052631579</v>
      </c>
      <c r="O30" s="340">
        <f>VLOOKUP($D30,'[4]S251 Yr2'!$D$22:$AU$96,12,0)</f>
        <v>0</v>
      </c>
      <c r="P30" s="340">
        <f>VLOOKUP($D30,'[4]S251 Yr2'!$D$22:$AU$96,13,0)</f>
        <v>280</v>
      </c>
      <c r="Q30" s="340">
        <f>VLOOKUP($D30,'[4]S251 Yr2'!$D$22:$AU$96,14,0)</f>
        <v>0</v>
      </c>
      <c r="R30" s="340">
        <f>VLOOKUP($D30,'[4]S251 Yr2'!$D$22:$AU$96,15,0)</f>
        <v>0</v>
      </c>
      <c r="S30" s="342">
        <f aca="true" t="shared" si="5" ref="S30:S61">($O$14*O30)+($P$14*P30)+($Q$14*Q30)+($R$14*R30)</f>
        <v>1436.3999999999999</v>
      </c>
      <c r="T30" s="358">
        <f aca="true" t="shared" si="6" ref="T30:T61">SUM(O30:R30)</f>
        <v>280</v>
      </c>
      <c r="U30" s="340">
        <v>0</v>
      </c>
      <c r="V30" s="340">
        <v>0</v>
      </c>
      <c r="W30" s="340">
        <v>0</v>
      </c>
      <c r="X30" s="340">
        <f>VLOOKUP($D30,'[2]S251 Template'!$D$17:$DI$100,7,0)</f>
        <v>88</v>
      </c>
      <c r="Y30" s="340">
        <f>VLOOKUP($D30,'[2]S251 Template'!$D$17:$DI$100,8,0)</f>
        <v>90</v>
      </c>
      <c r="Z30" s="340">
        <f>VLOOKUP($D30,'[2]S251 Template'!$D$17:$DI$100,9,0)</f>
        <v>82</v>
      </c>
      <c r="AA30" s="340">
        <f>VLOOKUP($D30,'[2]S251 Template'!$D$17:$DI$100,10,0)</f>
        <v>57</v>
      </c>
      <c r="AB30" s="340">
        <f>VLOOKUP($D30,'[2]S251 Template'!$D$17:$DI$100,11,0)</f>
        <v>59</v>
      </c>
      <c r="AC30" s="340">
        <f>VLOOKUP($D30,'[2]S251 Template'!$D$17:$DI$100,12,0)</f>
        <v>52</v>
      </c>
      <c r="AD30" s="340">
        <f>VLOOKUP($D30,'[2]S251 Template'!$D$17:$DI$100,13,0)</f>
        <v>46</v>
      </c>
      <c r="AE30" s="340">
        <f>VLOOKUP($D30,'[2]S251 Template'!$D$17:$DI$100,14,0)</f>
        <v>0</v>
      </c>
      <c r="AF30" s="340">
        <v>0</v>
      </c>
      <c r="AG30" s="340">
        <v>0</v>
      </c>
      <c r="AH30" s="340">
        <v>0</v>
      </c>
      <c r="AI30" s="340">
        <v>0</v>
      </c>
      <c r="AJ30" s="340">
        <v>0</v>
      </c>
      <c r="AK30" s="341">
        <f aca="true" t="shared" si="7" ref="AK30:AK61">($U$14*U30)+($V$14*V30)+($W$14*W30)+($X$14*X30)+($Y$14*Y30)+($Z$14*Z30)+($AA$14*AA30)+($AB$14*AB30)+($AC$14*AC30)+($AD$14*AD30)+($AE$14*AE30)+($AF$14*AF30)+($AG$14*AG30)+($AH$14*AH30)+($AI$14*AI30)+($AJ$14*AJ30)</f>
        <v>1570084.352004</v>
      </c>
      <c r="AL30" s="341">
        <f aca="true" t="shared" si="8" ref="AL30:AL61">SUM(U30:AJ30)</f>
        <v>474</v>
      </c>
      <c r="AM30" s="81"/>
      <c r="AN30" s="81"/>
      <c r="AO30" s="81"/>
      <c r="AP30" s="81"/>
      <c r="AQ30" s="81"/>
      <c r="AR30" s="81"/>
      <c r="AS30" s="81"/>
      <c r="AT30" s="81"/>
      <c r="AU30" s="81"/>
      <c r="AV30" s="81"/>
      <c r="AW30" s="81"/>
      <c r="AX30" s="81"/>
      <c r="AY30" s="81"/>
      <c r="AZ30" s="81"/>
      <c r="BA30" s="81"/>
      <c r="BB30" s="81"/>
      <c r="BC30" s="118"/>
      <c r="BD30" s="81"/>
      <c r="BE30" s="81"/>
      <c r="BF30" s="81"/>
      <c r="BG30" s="81"/>
      <c r="BH30" s="81"/>
      <c r="BI30" s="81"/>
      <c r="BJ30" s="81"/>
      <c r="BK30" s="81"/>
      <c r="BL30" s="81"/>
      <c r="BM30" s="81"/>
      <c r="BN30" s="81"/>
      <c r="BO30" s="81"/>
      <c r="BP30" s="81"/>
      <c r="BQ30" s="340">
        <f>VLOOKUP($D30,'[4]S251 Yr2'!$D$22:$W$96,19,0)</f>
        <v>8000</v>
      </c>
      <c r="BR30" s="340">
        <f>VLOOKUP($D30,'[4]S251 Yr2'!$D$22:$W$96,20,0)</f>
        <v>0</v>
      </c>
      <c r="BS30" s="340">
        <v>0</v>
      </c>
      <c r="BT30" s="340">
        <v>0</v>
      </c>
      <c r="BU30" s="340">
        <v>0</v>
      </c>
      <c r="BV30" s="340">
        <v>0</v>
      </c>
      <c r="BW30" s="340">
        <v>0</v>
      </c>
      <c r="BX30" s="340">
        <v>0</v>
      </c>
      <c r="BY30" s="340">
        <v>0</v>
      </c>
      <c r="BZ30" s="340">
        <v>0</v>
      </c>
      <c r="CA30" s="340">
        <v>0</v>
      </c>
      <c r="CB30" s="342">
        <f aca="true" t="shared" si="9" ref="CB30:CB61">SUM(BQ30:CA30)</f>
        <v>8000</v>
      </c>
      <c r="CC30" s="340">
        <v>0</v>
      </c>
      <c r="CD30" s="340">
        <v>0</v>
      </c>
      <c r="CE30" s="340">
        <v>0</v>
      </c>
      <c r="CF30" s="340">
        <v>0</v>
      </c>
      <c r="CG30" s="340">
        <v>0</v>
      </c>
      <c r="CH30" s="340">
        <v>0</v>
      </c>
      <c r="CI30" s="340">
        <f>VLOOKUP($D30,'[2]S251 Template'!$D$17:$AK$100,32,0)</f>
        <v>87793.57</v>
      </c>
      <c r="CJ30" s="340">
        <f>VLOOKUP($D30,'[2]S251 Template'!$D$17:$AK$100,33,0)</f>
        <v>40045.08</v>
      </c>
      <c r="CK30" s="340">
        <f>VLOOKUP($D30,'[2]S251 Template'!$D$17:$AK$100,34,0)</f>
        <v>2204</v>
      </c>
      <c r="CL30" s="340">
        <v>0</v>
      </c>
      <c r="CM30" s="340">
        <v>0</v>
      </c>
      <c r="CN30" s="340">
        <v>0</v>
      </c>
      <c r="CO30" s="340">
        <v>0</v>
      </c>
      <c r="CP30" s="340">
        <v>0</v>
      </c>
      <c r="CQ30" s="340">
        <v>0</v>
      </c>
      <c r="CR30" s="340">
        <v>7638.863631217145</v>
      </c>
      <c r="CS30" s="340">
        <v>0</v>
      </c>
      <c r="CT30" s="341">
        <f aca="true" t="shared" si="10" ref="CT30:CT61">SUM(CC30:CS30)</f>
        <v>137681.51363121715</v>
      </c>
      <c r="CU30" s="343"/>
      <c r="CV30" s="81"/>
      <c r="CW30" s="81"/>
      <c r="CX30" s="340">
        <f>VLOOKUP($D30,'[2]S251 Template'!$D$17:$AR$100,39,0)</f>
        <v>7105.778118261001</v>
      </c>
      <c r="CY30" s="340">
        <f>VLOOKUP($D30,'[2]S251 Template'!$D$17:$AR$100,40,0)</f>
        <v>11423.373732622846</v>
      </c>
      <c r="CZ30" s="340">
        <f>VLOOKUP($D30,'[2]S251 Template'!$D$17:$AR$100,41,0)</f>
        <v>10403.865052423922</v>
      </c>
      <c r="DA30" s="341">
        <f aca="true" t="shared" si="11" ref="DA30:DA61">SUM(CX30:CZ30)</f>
        <v>28933.01690330777</v>
      </c>
      <c r="DB30" s="340">
        <f>VLOOKUP(D30,'[2]S251 Template'!$D$17:$AT$100,43,0)</f>
        <v>12859</v>
      </c>
      <c r="DC30" s="340">
        <v>0</v>
      </c>
      <c r="DD30" s="341">
        <f aca="true" t="shared" si="12" ref="DD30:DD61">SUM(DB30:DC30)</f>
        <v>12859</v>
      </c>
      <c r="DE30" s="340">
        <f>VLOOKUP(D30,'[2]S251 Template'!$D$17:$AW$100,46,0)</f>
        <v>0</v>
      </c>
      <c r="DF30" s="340">
        <v>0</v>
      </c>
      <c r="DG30" s="341">
        <f aca="true" t="shared" si="13" ref="DG30:DG61">SUM(DE30:DF30)</f>
        <v>0</v>
      </c>
      <c r="DH30" s="340">
        <v>0</v>
      </c>
      <c r="DI30" s="340">
        <v>0</v>
      </c>
      <c r="DJ30" s="341">
        <f aca="true" t="shared" si="14" ref="DJ30:DJ61">SUM(DH30:DI30)</f>
        <v>0</v>
      </c>
      <c r="DK30" s="340">
        <f>VLOOKUP($D30,'[2]S251 Template'!$D$17:$BL$100,52,0)</f>
        <v>102611.07944999999</v>
      </c>
      <c r="DL30" s="340">
        <f>VLOOKUP($D30,'[2]S251 Template'!$D$17:$BL$100,53,0)</f>
        <v>14338.682999999999</v>
      </c>
      <c r="DM30" s="340">
        <f>VLOOKUP($D30,'[2]S251 Template'!$D$17:$BL$100,54,0)</f>
        <v>3125.832894</v>
      </c>
      <c r="DN30" s="340">
        <f>VLOOKUP($D30,'[2]S251 Template'!$D$17:$BL$100,55,0)</f>
        <v>860.32098</v>
      </c>
      <c r="DO30" s="340">
        <f>VLOOKUP($D30,'[2]S251 Template'!$D$17:$BL$100,56,0)</f>
        <v>203705.1</v>
      </c>
      <c r="DP30" s="340">
        <f>VLOOKUP($D30,'[2]S251 Template'!$D$17:$BL$100,57,0)</f>
        <v>0</v>
      </c>
      <c r="DQ30" s="340">
        <f>VLOOKUP($D30,'[2]S251 Template'!$D$17:$BL$100,58,0)</f>
        <v>0</v>
      </c>
      <c r="DR30" s="340">
        <f>VLOOKUP($D30,'[2]S251 Template'!$D$17:$BL$100,59,0)</f>
        <v>21507.26</v>
      </c>
      <c r="DS30" s="340">
        <f>VLOOKUP($D30,'[2]S251 Template'!$D$17:$BL$100,60,0)</f>
        <v>3039</v>
      </c>
      <c r="DT30" s="340">
        <f>VLOOKUP($D30,'[2]S251 Template'!$D$17:$BL$100,61,0)</f>
        <v>0</v>
      </c>
      <c r="DU30" s="341">
        <f aca="true" t="shared" si="15" ref="DU30:DU61">SUM(DK30:DT30)</f>
        <v>349187.27632400003</v>
      </c>
      <c r="DV30" s="340">
        <f>VLOOKUP($D30,'[2]S251 Template'!$D$17:$DI$100,63,0)</f>
        <v>6338.82326931401</v>
      </c>
      <c r="DW30" s="340">
        <f>VLOOKUP($D30,'[2]S251 Template'!$D$17:$DI$100,64,0)</f>
        <v>24993.06</v>
      </c>
      <c r="DX30" s="340">
        <f>VLOOKUP($D30,'[2]S251 Template'!$D$17:$DI$100,65,0)</f>
        <v>58745.88</v>
      </c>
      <c r="DY30" s="340">
        <f>VLOOKUP($D30,'[2]S251 Template'!$D$17:$DI$100,66,0)</f>
        <v>40824.21599999999</v>
      </c>
      <c r="DZ30" s="341">
        <f aca="true" t="shared" si="16" ref="DZ30:DZ61">SUM(DV30:DY30)</f>
        <v>130901.979269314</v>
      </c>
      <c r="EA30" s="340">
        <f>VLOOKUP($D30,'[2]S251 Template'!$D$17:$DI$100,69,0)</f>
        <v>0</v>
      </c>
      <c r="EB30" s="340">
        <f>VLOOKUP($D30,'[2]S251 Template'!$D$17:$DI$100,70,0)</f>
        <v>0</v>
      </c>
      <c r="EC30" s="340">
        <f>VLOOKUP($D30,'[2]S251 Template'!$D$17:$DI$100,71,0)</f>
        <v>0</v>
      </c>
      <c r="ED30" s="340">
        <f>VLOOKUP($D30,'[2]S251 Template'!$D$17:$DI$100,72,0)</f>
        <v>0</v>
      </c>
      <c r="EE30" s="340">
        <f>VLOOKUP($D30,'[2]S251 Template'!$D$17:$DI$100,73,0)</f>
        <v>0</v>
      </c>
      <c r="EF30" s="340">
        <f>VLOOKUP($D30,'[2]S251 Template'!$D$17:$DI$100,74,0)</f>
        <v>0</v>
      </c>
      <c r="EG30" s="340">
        <f>VLOOKUP($D30,'[2]S251 Template'!$D$17:$DI$100,75,0)</f>
        <v>0</v>
      </c>
      <c r="EH30" s="340">
        <f>VLOOKUP($D30,'[2]S251 Template'!$D$17:$DI$100,76,0)</f>
        <v>0</v>
      </c>
      <c r="EI30" s="340">
        <v>0</v>
      </c>
      <c r="EJ30" s="341">
        <f>SUM(EA30:EI30)</f>
        <v>0</v>
      </c>
      <c r="EK30" s="340">
        <f>VLOOKUP($D30,'[2]S251 Template'!$D$17:$DI$100,78,0)</f>
        <v>8860.586666666666</v>
      </c>
      <c r="EL30" s="340">
        <f>VLOOKUP($D30,'[2]S251 Template'!$D$17:$DI$100,79,0)</f>
        <v>23543.349999999977</v>
      </c>
      <c r="EM30" s="340">
        <f>VLOOKUP($D30,'[2]S251 Template'!$D$17:$DI$100,80,0)</f>
        <v>28760</v>
      </c>
      <c r="EN30" s="340">
        <v>0</v>
      </c>
      <c r="EO30" s="340">
        <v>0</v>
      </c>
      <c r="EP30" s="340">
        <v>0</v>
      </c>
      <c r="EQ30" s="340">
        <v>0</v>
      </c>
      <c r="ER30" s="340">
        <v>0</v>
      </c>
      <c r="ES30" s="340">
        <v>0</v>
      </c>
      <c r="ET30" s="340">
        <v>0</v>
      </c>
      <c r="EU30" s="340">
        <v>0</v>
      </c>
      <c r="EV30" s="341">
        <f>SUM(EK30:EU30)</f>
        <v>61163.93666666665</v>
      </c>
      <c r="EW30" s="340">
        <f>VLOOKUP($D30,'[2]S251 Template'!$D$17:$DI$100,84,0)</f>
        <v>0</v>
      </c>
      <c r="EX30" s="340">
        <f>VLOOKUP($D30,'[2]S251 Template'!$D$17:$DI$100,85,0)</f>
        <v>0</v>
      </c>
      <c r="EY30" s="340">
        <f>VLOOKUP($D30,'[2]S251 Template'!$D$17:$DI$100,86,0)</f>
        <v>0</v>
      </c>
      <c r="EZ30" s="340">
        <f>VLOOKUP($D30,'[2]S251 Template'!$D$17:$DI$100,87,0)</f>
        <v>0</v>
      </c>
      <c r="FA30" s="340">
        <f>VLOOKUP($D30,'[2]S251 Template'!$D$17:$DI$100,88,0)</f>
        <v>8574</v>
      </c>
      <c r="FB30" s="340">
        <f>VLOOKUP($D30,'[2]S251 Template'!$D$17:$DI$100,89,0)</f>
        <v>0</v>
      </c>
      <c r="FC30" s="340">
        <f>VLOOKUP($D30,'[2]S251 Template'!$D$17:$DI$100,90,0)</f>
        <v>0</v>
      </c>
      <c r="FD30" s="340">
        <f>VLOOKUP($D30,'[2]S251 Template'!$D$17:$DI$100,91,0)</f>
        <v>55000</v>
      </c>
      <c r="FE30" s="340">
        <v>0</v>
      </c>
      <c r="FF30" s="341">
        <f>SUM(EW30:FE30)</f>
        <v>63574</v>
      </c>
      <c r="FG30" s="340">
        <v>0</v>
      </c>
      <c r="FH30" s="340">
        <v>0</v>
      </c>
      <c r="FI30" s="341">
        <f aca="true" t="shared" si="17" ref="FI30:FI61">SUM(FG30:FH30)</f>
        <v>0</v>
      </c>
      <c r="FJ30" s="340">
        <f>VLOOKUP($D30,'[2]S251 Template'!$D$17:$DI$100,96,0)</f>
        <v>0</v>
      </c>
      <c r="FK30" s="340">
        <f>VLOOKUP($D30,'[2]S251 Template'!$D$17:$DI$100,97,0)</f>
        <v>-24063.649933199733</v>
      </c>
      <c r="FL30" s="340">
        <f>VLOOKUP($D30,'[2]S251 Template'!$D$17:$DI$100,98,0)</f>
        <v>0</v>
      </c>
      <c r="FM30" s="340">
        <v>0</v>
      </c>
      <c r="FN30" s="341">
        <f>SUM(FJ30:FM30)</f>
        <v>-24063.649933199733</v>
      </c>
      <c r="FO30" s="340">
        <f>VLOOKUP($D30,'[2]S251 Template'!$D$17:$DI$100,100,0)</f>
        <v>0</v>
      </c>
      <c r="FP30" s="341">
        <f aca="true" t="shared" si="18" ref="FP30:FP61">SUM(L30,S30,CB30)</f>
        <v>148254.19999999998</v>
      </c>
      <c r="FQ30" s="345">
        <f aca="true" t="shared" si="19" ref="FQ30:FQ61">IF(ISERROR(SUM(L30,S30,AK30,BC30,BN30,CB30,CT30,CW30,DA30,DD30,DG30,DJ30,DU30,DZ30,EJ30,EV30,FF30,FI30,FN30,FO30)),0,SUM(L30,S30,AK30,BC30,BN30,CB30,CT30,CW30,DA30,DD30,DG30,DJ30,DU30,DZ30,EJ30,EV30,FF30,FI30,FN30,FO30))</f>
        <v>2478575.6248653056</v>
      </c>
      <c r="FR30" s="81"/>
      <c r="FS30" s="341">
        <f aca="true" t="shared" si="20" ref="FS30:FS61">IF(ISERROR(SUM(N30,AL30,BD30,BO30)),0,SUM(N30,AL30,BD30,BO30))</f>
        <v>502.4842105263158</v>
      </c>
      <c r="FT30" s="341">
        <f aca="true" t="shared" si="21" ref="FT30:FT61">IF(ISERROR(FQ30/FS30),0,(FQ30/FS30))</f>
        <v>4932.643798437322</v>
      </c>
      <c r="FU30" s="346" t="s">
        <v>518</v>
      </c>
      <c r="FV30" s="340">
        <f>VLOOKUP(D30,'[6]Sheet1'!$A$3:$E$87,5,0)</f>
        <v>115800</v>
      </c>
      <c r="FW30" s="340">
        <v>0</v>
      </c>
      <c r="FX30" s="340">
        <v>0</v>
      </c>
      <c r="FY30" s="340">
        <f>DA30+DD30+DG30+DU30+BQ30+BR30</f>
        <v>398979.2932273078</v>
      </c>
    </row>
    <row r="31" spans="1:181" ht="12.75" customHeight="1" thickBot="1" thickTop="1">
      <c r="A31" s="113"/>
      <c r="B31" s="338"/>
      <c r="C31" s="320" t="s">
        <v>284</v>
      </c>
      <c r="D31" s="20">
        <v>2023</v>
      </c>
      <c r="E31" s="338"/>
      <c r="F31" s="401" t="s">
        <v>281</v>
      </c>
      <c r="G31" s="340">
        <f>VLOOKUP($D31,'[3]S251 Yr2'!$D$22:$AP$96,4,0)</f>
        <v>0</v>
      </c>
      <c r="H31" s="340">
        <f>VLOOKUP($D31,'[3]S251 Yr2'!$D$22:$AP$96,5,0)</f>
        <v>27930</v>
      </c>
      <c r="I31" s="340">
        <f>VLOOKUP($D31,'[3]S251 Yr2'!$D$22:$AP$96,6,0)</f>
        <v>0</v>
      </c>
      <c r="J31" s="340">
        <f>VLOOKUP($D31,'[3]S251 Yr2'!$D$22:$AP$96,7,0)</f>
        <v>0</v>
      </c>
      <c r="K31" s="340">
        <f>VLOOKUP($D31,'[3]S251 Yr2'!$D$22:$AP$96,8,0)</f>
        <v>0</v>
      </c>
      <c r="L31" s="341">
        <f t="shared" si="2"/>
        <v>143280.9</v>
      </c>
      <c r="M31" s="345">
        <f t="shared" si="3"/>
        <v>27930</v>
      </c>
      <c r="N31" s="341">
        <f t="shared" si="4"/>
        <v>29.4</v>
      </c>
      <c r="O31" s="340">
        <f>VLOOKUP($D31,'[4]S251 Yr2'!$D$22:$AU$96,12,0)</f>
        <v>0</v>
      </c>
      <c r="P31" s="340">
        <f>VLOOKUP($D31,'[4]S251 Yr2'!$D$22:$AU$96,13,0)</f>
        <v>120</v>
      </c>
      <c r="Q31" s="340">
        <f>VLOOKUP($D31,'[4]S251 Yr2'!$D$22:$AU$96,14,0)</f>
        <v>0</v>
      </c>
      <c r="R31" s="340">
        <f>VLOOKUP($D31,'[4]S251 Yr2'!$D$22:$AU$96,15,0)</f>
        <v>0</v>
      </c>
      <c r="S31" s="342">
        <f t="shared" si="5"/>
        <v>615.6</v>
      </c>
      <c r="T31" s="358">
        <f t="shared" si="6"/>
        <v>120</v>
      </c>
      <c r="U31" s="340">
        <v>0</v>
      </c>
      <c r="V31" s="340">
        <v>0</v>
      </c>
      <c r="W31" s="340">
        <v>0</v>
      </c>
      <c r="X31" s="340">
        <f>VLOOKUP($D31,'[2]S251 Template'!$D$17:$DI$100,7,0)</f>
        <v>82</v>
      </c>
      <c r="Y31" s="340">
        <f>VLOOKUP($D31,'[2]S251 Template'!$D$17:$DI$100,8,0)</f>
        <v>88</v>
      </c>
      <c r="Z31" s="340">
        <f>VLOOKUP($D31,'[2]S251 Template'!$D$17:$DI$100,9,0)</f>
        <v>60</v>
      </c>
      <c r="AA31" s="340">
        <f>VLOOKUP($D31,'[2]S251 Template'!$D$17:$DI$100,10,0)</f>
        <v>56</v>
      </c>
      <c r="AB31" s="340">
        <f>VLOOKUP($D31,'[2]S251 Template'!$D$17:$DI$100,11,0)</f>
        <v>45</v>
      </c>
      <c r="AC31" s="340">
        <f>VLOOKUP($D31,'[2]S251 Template'!$D$17:$DI$100,12,0)</f>
        <v>52</v>
      </c>
      <c r="AD31" s="340">
        <f>VLOOKUP($D31,'[2]S251 Template'!$D$17:$DI$100,13,0)</f>
        <v>42</v>
      </c>
      <c r="AE31" s="340">
        <f>VLOOKUP($D31,'[2]S251 Template'!$D$17:$DI$100,14,0)</f>
        <v>0</v>
      </c>
      <c r="AF31" s="340">
        <v>0</v>
      </c>
      <c r="AG31" s="340">
        <v>0</v>
      </c>
      <c r="AH31" s="340">
        <v>0</v>
      </c>
      <c r="AI31" s="340">
        <v>0</v>
      </c>
      <c r="AJ31" s="340">
        <v>0</v>
      </c>
      <c r="AK31" s="341">
        <f t="shared" si="7"/>
        <v>1409848.34487</v>
      </c>
      <c r="AL31" s="341">
        <f t="shared" si="8"/>
        <v>425</v>
      </c>
      <c r="AM31" s="81"/>
      <c r="AN31" s="81"/>
      <c r="AO31" s="81"/>
      <c r="AP31" s="81"/>
      <c r="AQ31" s="81"/>
      <c r="AR31" s="81"/>
      <c r="AS31" s="81"/>
      <c r="AT31" s="81"/>
      <c r="AU31" s="81"/>
      <c r="AV31" s="81"/>
      <c r="AW31" s="81"/>
      <c r="AX31" s="81"/>
      <c r="AY31" s="81"/>
      <c r="AZ31" s="81"/>
      <c r="BA31" s="81"/>
      <c r="BB31" s="81"/>
      <c r="BC31" s="118"/>
      <c r="BD31" s="81"/>
      <c r="BE31" s="81"/>
      <c r="BF31" s="81"/>
      <c r="BG31" s="81"/>
      <c r="BH31" s="81"/>
      <c r="BI31" s="81"/>
      <c r="BJ31" s="81"/>
      <c r="BK31" s="81"/>
      <c r="BL31" s="81"/>
      <c r="BM31" s="81"/>
      <c r="BN31" s="81"/>
      <c r="BO31" s="81"/>
      <c r="BP31" s="81"/>
      <c r="BQ31" s="340">
        <f>VLOOKUP($D31,'[4]S251 Yr2'!$D$22:$W$96,19,0)</f>
        <v>24200</v>
      </c>
      <c r="BR31" s="340">
        <f>VLOOKUP($D31,'[4]S251 Yr2'!$D$22:$W$96,20,0)</f>
        <v>6400</v>
      </c>
      <c r="BS31" s="340">
        <v>0</v>
      </c>
      <c r="BT31" s="340">
        <v>0</v>
      </c>
      <c r="BU31" s="340">
        <v>0</v>
      </c>
      <c r="BV31" s="340">
        <v>0</v>
      </c>
      <c r="BW31" s="340">
        <v>0</v>
      </c>
      <c r="BX31" s="340">
        <v>0</v>
      </c>
      <c r="BY31" s="340">
        <v>0</v>
      </c>
      <c r="BZ31" s="340">
        <v>0</v>
      </c>
      <c r="CA31" s="340">
        <v>0</v>
      </c>
      <c r="CB31" s="342">
        <f t="shared" si="9"/>
        <v>30600</v>
      </c>
      <c r="CC31" s="340">
        <v>0</v>
      </c>
      <c r="CD31" s="340">
        <v>0</v>
      </c>
      <c r="CE31" s="340">
        <v>0</v>
      </c>
      <c r="CF31" s="340">
        <v>0</v>
      </c>
      <c r="CG31" s="340">
        <v>0</v>
      </c>
      <c r="CH31" s="340">
        <v>0</v>
      </c>
      <c r="CI31" s="340">
        <f>VLOOKUP($D31,'[2]S251 Template'!$D$17:$AK$100,32,0)</f>
        <v>92524.96</v>
      </c>
      <c r="CJ31" s="340">
        <f>VLOOKUP($D31,'[2]S251 Template'!$D$17:$AK$100,33,0)</f>
        <v>32479.56</v>
      </c>
      <c r="CK31" s="340">
        <f>VLOOKUP($D31,'[2]S251 Template'!$D$17:$AK$100,34,0)</f>
        <v>1976</v>
      </c>
      <c r="CL31" s="340">
        <v>0</v>
      </c>
      <c r="CM31" s="340">
        <v>0</v>
      </c>
      <c r="CN31" s="340">
        <v>0</v>
      </c>
      <c r="CO31" s="340">
        <v>0</v>
      </c>
      <c r="CP31" s="340">
        <v>0</v>
      </c>
      <c r="CQ31" s="340">
        <v>0</v>
      </c>
      <c r="CR31" s="340">
        <v>6849.192074403558</v>
      </c>
      <c r="CS31" s="340">
        <v>0</v>
      </c>
      <c r="CT31" s="341">
        <f t="shared" si="10"/>
        <v>133829.71207440356</v>
      </c>
      <c r="CU31" s="343"/>
      <c r="CV31" s="81"/>
      <c r="CW31" s="81"/>
      <c r="CX31" s="340">
        <f>VLOOKUP($D31,'[2]S251 Template'!$D$17:$AR$100,39,0)</f>
        <v>30396.9397281165</v>
      </c>
      <c r="CY31" s="340">
        <f>VLOOKUP($D31,'[2]S251 Template'!$D$17:$AR$100,40,0)</f>
        <v>16430.88002637533</v>
      </c>
      <c r="CZ31" s="340">
        <f>VLOOKUP($D31,'[2]S251 Template'!$D$17:$AR$100,41,0)</f>
        <v>2026.7269582644003</v>
      </c>
      <c r="DA31" s="341">
        <f t="shared" si="11"/>
        <v>48854.54671275623</v>
      </c>
      <c r="DB31" s="340">
        <f>VLOOKUP(D31,'[2]S251 Template'!$D$17:$AT$100,43,0)</f>
        <v>36222</v>
      </c>
      <c r="DC31" s="340">
        <v>0</v>
      </c>
      <c r="DD31" s="341">
        <f t="shared" si="12"/>
        <v>36222</v>
      </c>
      <c r="DE31" s="340">
        <f>VLOOKUP(D31,'[2]S251 Template'!$D$17:$AW$100,46,0)</f>
        <v>249854</v>
      </c>
      <c r="DF31" s="340">
        <v>0</v>
      </c>
      <c r="DG31" s="341">
        <f t="shared" si="13"/>
        <v>249854</v>
      </c>
      <c r="DH31" s="340">
        <v>0</v>
      </c>
      <c r="DI31" s="340">
        <v>0</v>
      </c>
      <c r="DJ31" s="341">
        <f t="shared" si="14"/>
        <v>0</v>
      </c>
      <c r="DK31" s="340">
        <f>VLOOKUP($D31,'[2]S251 Template'!$D$17:$BL$100,52,0)</f>
        <v>118935.5693625</v>
      </c>
      <c r="DL31" s="340">
        <f>VLOOKUP($D31,'[2]S251 Template'!$D$17:$BL$100,53,0)</f>
        <v>14768.843490000001</v>
      </c>
      <c r="DM31" s="340">
        <f>VLOOKUP($D31,'[2]S251 Template'!$D$17:$BL$100,54,0)</f>
        <v>3441.28392</v>
      </c>
      <c r="DN31" s="340">
        <f>VLOOKUP($D31,'[2]S251 Template'!$D$17:$BL$100,55,0)</f>
        <v>8173.049309999999</v>
      </c>
      <c r="DO31" s="340">
        <f>VLOOKUP($D31,'[2]S251 Template'!$D$17:$BL$100,56,0)</f>
        <v>210325.51574999996</v>
      </c>
      <c r="DP31" s="340">
        <f>VLOOKUP($D31,'[2]S251 Template'!$D$17:$BL$100,57,0)</f>
        <v>0</v>
      </c>
      <c r="DQ31" s="340">
        <f>VLOOKUP($D31,'[2]S251 Template'!$D$17:$BL$100,58,0)</f>
        <v>0</v>
      </c>
      <c r="DR31" s="340">
        <f>VLOOKUP($D31,'[2]S251 Template'!$D$17:$BL$100,59,0)</f>
        <v>21507.26</v>
      </c>
      <c r="DS31" s="340">
        <f>VLOOKUP($D31,'[2]S251 Template'!$D$17:$BL$100,60,0)</f>
        <v>9737</v>
      </c>
      <c r="DT31" s="340">
        <f>VLOOKUP($D31,'[2]S251 Template'!$D$17:$BL$100,61,0)</f>
        <v>0</v>
      </c>
      <c r="DU31" s="341">
        <f t="shared" si="15"/>
        <v>386888.5218325</v>
      </c>
      <c r="DV31" s="340">
        <f>VLOOKUP($D31,'[2]S251 Template'!$D$17:$DI$100,63,0)</f>
        <v>6292.115929692781</v>
      </c>
      <c r="DW31" s="340">
        <f>VLOOKUP($D31,'[2]S251 Template'!$D$17:$DI$100,64,0)</f>
        <v>18569.61</v>
      </c>
      <c r="DX31" s="340">
        <f>VLOOKUP($D31,'[2]S251 Template'!$D$17:$DI$100,65,0)</f>
        <v>61822.2</v>
      </c>
      <c r="DY31" s="340">
        <f>VLOOKUP($D31,'[2]S251 Template'!$D$17:$DI$100,66,0)</f>
        <v>39381.87</v>
      </c>
      <c r="DZ31" s="341">
        <f t="shared" si="16"/>
        <v>126065.79592969277</v>
      </c>
      <c r="EA31" s="340">
        <f>VLOOKUP($D31,'[2]S251 Template'!$D$17:$DI$100,69,0)</f>
        <v>2111</v>
      </c>
      <c r="EB31" s="340">
        <f>VLOOKUP($D31,'[2]S251 Template'!$D$17:$DI$100,70,0)</f>
        <v>0</v>
      </c>
      <c r="EC31" s="340">
        <f>VLOOKUP($D31,'[2]S251 Template'!$D$17:$DI$100,71,0)</f>
        <v>0</v>
      </c>
      <c r="ED31" s="340">
        <f>VLOOKUP($D31,'[2]S251 Template'!$D$17:$DI$100,72,0)</f>
        <v>0</v>
      </c>
      <c r="EE31" s="340">
        <f>VLOOKUP($D31,'[2]S251 Template'!$D$17:$DI$100,73,0)</f>
        <v>0</v>
      </c>
      <c r="EF31" s="340">
        <f>VLOOKUP($D31,'[2]S251 Template'!$D$17:$DI$100,74,0)</f>
        <v>0</v>
      </c>
      <c r="EG31" s="340">
        <f>VLOOKUP($D31,'[2]S251 Template'!$D$17:$DI$100,75,0)</f>
        <v>0</v>
      </c>
      <c r="EH31" s="340">
        <f>VLOOKUP($D31,'[2]S251 Template'!$D$17:$DI$100,76,0)</f>
        <v>0</v>
      </c>
      <c r="EI31" s="340">
        <v>0</v>
      </c>
      <c r="EJ31" s="341">
        <f>SUM(EA31:EI31)</f>
        <v>2111</v>
      </c>
      <c r="EK31" s="340">
        <f>VLOOKUP($D31,'[2]S251 Template'!$D$17:$DI$100,78,0)</f>
        <v>6645.44</v>
      </c>
      <c r="EL31" s="340">
        <f>VLOOKUP($D31,'[2]S251 Template'!$D$17:$DI$100,79,0)</f>
        <v>28874.47999999998</v>
      </c>
      <c r="EM31" s="340">
        <f>VLOOKUP($D31,'[2]S251 Template'!$D$17:$DI$100,80,0)</f>
        <v>54283</v>
      </c>
      <c r="EN31" s="340">
        <v>0</v>
      </c>
      <c r="EO31" s="340">
        <v>0</v>
      </c>
      <c r="EP31" s="340">
        <v>0</v>
      </c>
      <c r="EQ31" s="340">
        <v>0</v>
      </c>
      <c r="ER31" s="340">
        <v>0</v>
      </c>
      <c r="ES31" s="340">
        <v>0</v>
      </c>
      <c r="ET31" s="340">
        <v>0</v>
      </c>
      <c r="EU31" s="340">
        <v>0</v>
      </c>
      <c r="EV31" s="341">
        <f>SUM(EK31:EU31)</f>
        <v>89802.91999999998</v>
      </c>
      <c r="EW31" s="340">
        <f>VLOOKUP($D31,'[2]S251 Template'!$D$17:$DI$100,84,0)</f>
        <v>0</v>
      </c>
      <c r="EX31" s="340">
        <f>VLOOKUP($D31,'[2]S251 Template'!$D$17:$DI$100,85,0)</f>
        <v>0</v>
      </c>
      <c r="EY31" s="340">
        <f>VLOOKUP($D31,'[2]S251 Template'!$D$17:$DI$100,86,0)</f>
        <v>0</v>
      </c>
      <c r="EZ31" s="340">
        <f>VLOOKUP($D31,'[2]S251 Template'!$D$17:$DI$100,87,0)</f>
        <v>0</v>
      </c>
      <c r="FA31" s="340">
        <f>VLOOKUP($D31,'[2]S251 Template'!$D$17:$DI$100,88,0)</f>
        <v>8574</v>
      </c>
      <c r="FB31" s="340">
        <f>VLOOKUP($D31,'[2]S251 Template'!$D$17:$DI$100,89,0)</f>
        <v>0</v>
      </c>
      <c r="FC31" s="340">
        <f>VLOOKUP($D31,'[2]S251 Template'!$D$17:$DI$100,90,0)</f>
        <v>0</v>
      </c>
      <c r="FD31" s="340">
        <f>VLOOKUP($D31,'[2]S251 Template'!$D$17:$DI$100,91,0)</f>
        <v>0</v>
      </c>
      <c r="FE31" s="340">
        <v>0</v>
      </c>
      <c r="FF31" s="341">
        <f>SUM(EW31:FE31)</f>
        <v>8574</v>
      </c>
      <c r="FG31" s="340">
        <v>0</v>
      </c>
      <c r="FH31" s="340">
        <v>0</v>
      </c>
      <c r="FI31" s="341">
        <f t="shared" si="17"/>
        <v>0</v>
      </c>
      <c r="FJ31" s="340">
        <f>VLOOKUP($D31,'[2]S251 Template'!$D$17:$DI$100,96,0)</f>
        <v>0</v>
      </c>
      <c r="FK31" s="340">
        <f>VLOOKUP($D31,'[2]S251 Template'!$D$17:$DI$100,97,0)</f>
        <v>-25653.48427299703</v>
      </c>
      <c r="FL31" s="340">
        <f>VLOOKUP($D31,'[2]S251 Template'!$D$17:$DI$100,98,0)</f>
        <v>0</v>
      </c>
      <c r="FM31" s="340">
        <v>0</v>
      </c>
      <c r="FN31" s="341">
        <f>SUM(FJ31:FM31)</f>
        <v>-25653.48427299703</v>
      </c>
      <c r="FO31" s="340">
        <f>VLOOKUP($D31,'[2]S251 Template'!$D$17:$DI$100,100,0)</f>
        <v>0</v>
      </c>
      <c r="FP31" s="341">
        <f t="shared" si="18"/>
        <v>174496.5</v>
      </c>
      <c r="FQ31" s="345">
        <f t="shared" si="19"/>
        <v>2640893.8571463553</v>
      </c>
      <c r="FR31" s="81"/>
      <c r="FS31" s="341">
        <f t="shared" si="20"/>
        <v>454.4</v>
      </c>
      <c r="FT31" s="341">
        <f t="shared" si="21"/>
        <v>5811.826270128423</v>
      </c>
      <c r="FU31" s="346" t="s">
        <v>518</v>
      </c>
      <c r="FV31" s="340">
        <f>VLOOKUP(D31,'[6]Sheet1'!$A$3:$E$87,5,0)</f>
        <v>123000</v>
      </c>
      <c r="FW31" s="340">
        <v>0</v>
      </c>
      <c r="FX31" s="340">
        <v>0</v>
      </c>
      <c r="FY31" s="340">
        <f aca="true" t="shared" si="22" ref="FY31:FY93">DA31+DD31+DG31+DU31+BQ31+BR31</f>
        <v>752419.0685452563</v>
      </c>
    </row>
    <row r="32" spans="1:181" ht="12.75" customHeight="1" thickBot="1" thickTop="1">
      <c r="A32" s="113"/>
      <c r="B32" s="338"/>
      <c r="C32" s="320" t="s">
        <v>285</v>
      </c>
      <c r="D32" s="20">
        <v>2029</v>
      </c>
      <c r="E32" s="338"/>
      <c r="F32" s="401" t="s">
        <v>281</v>
      </c>
      <c r="G32" s="340">
        <f>VLOOKUP($D32,'[3]S251 Yr2'!$D$22:$AP$96,4,0)</f>
        <v>0</v>
      </c>
      <c r="H32" s="340">
        <f>VLOOKUP($D32,'[3]S251 Yr2'!$D$22:$AP$96,5,0)</f>
        <v>19950</v>
      </c>
      <c r="I32" s="340">
        <f>VLOOKUP($D32,'[3]S251 Yr2'!$D$22:$AP$96,6,0)</f>
        <v>0</v>
      </c>
      <c r="J32" s="340">
        <f>VLOOKUP($D32,'[3]S251 Yr2'!$D$22:$AP$96,7,0)</f>
        <v>0</v>
      </c>
      <c r="K32" s="340">
        <f>VLOOKUP($D32,'[3]S251 Yr2'!$D$22:$AP$96,8,0)</f>
        <v>0</v>
      </c>
      <c r="L32" s="341">
        <f t="shared" si="2"/>
        <v>102343.5</v>
      </c>
      <c r="M32" s="345">
        <f t="shared" si="3"/>
        <v>19950</v>
      </c>
      <c r="N32" s="341">
        <f t="shared" si="4"/>
        <v>21</v>
      </c>
      <c r="O32" s="340">
        <f>VLOOKUP($D32,'[4]S251 Yr2'!$D$22:$AU$96,12,0)</f>
        <v>0</v>
      </c>
      <c r="P32" s="340">
        <f>VLOOKUP($D32,'[4]S251 Yr2'!$D$22:$AU$96,13,0)</f>
        <v>8550</v>
      </c>
      <c r="Q32" s="340">
        <f>VLOOKUP($D32,'[4]S251 Yr2'!$D$22:$AU$96,14,0)</f>
        <v>0</v>
      </c>
      <c r="R32" s="340">
        <f>VLOOKUP($D32,'[4]S251 Yr2'!$D$22:$AU$96,15,0)</f>
        <v>0</v>
      </c>
      <c r="S32" s="342">
        <f t="shared" si="5"/>
        <v>43861.5</v>
      </c>
      <c r="T32" s="358">
        <f t="shared" si="6"/>
        <v>8550</v>
      </c>
      <c r="U32" s="340">
        <v>0</v>
      </c>
      <c r="V32" s="340">
        <v>0</v>
      </c>
      <c r="W32" s="340">
        <v>0</v>
      </c>
      <c r="X32" s="340">
        <f>VLOOKUP($D32,'[2]S251 Template'!$D$17:$DI$100,7,0)</f>
        <v>30</v>
      </c>
      <c r="Y32" s="340">
        <f>VLOOKUP($D32,'[2]S251 Template'!$D$17:$DI$100,8,0)</f>
        <v>58</v>
      </c>
      <c r="Z32" s="340">
        <f>VLOOKUP($D32,'[2]S251 Template'!$D$17:$DI$100,9,0)</f>
        <v>29</v>
      </c>
      <c r="AA32" s="340">
        <f>VLOOKUP($D32,'[2]S251 Template'!$D$17:$DI$100,10,0)</f>
        <v>30</v>
      </c>
      <c r="AB32" s="340">
        <f>VLOOKUP($D32,'[2]S251 Template'!$D$17:$DI$100,11,0)</f>
        <v>30</v>
      </c>
      <c r="AC32" s="340">
        <f>VLOOKUP($D32,'[2]S251 Template'!$D$17:$DI$100,12,0)</f>
        <v>29</v>
      </c>
      <c r="AD32" s="340">
        <f>VLOOKUP($D32,'[2]S251 Template'!$D$17:$DI$100,13,0)</f>
        <v>30</v>
      </c>
      <c r="AE32" s="340">
        <f>VLOOKUP($D32,'[2]S251 Template'!$D$17:$DI$100,14,0)</f>
        <v>0</v>
      </c>
      <c r="AF32" s="340">
        <v>0</v>
      </c>
      <c r="AG32" s="340">
        <v>0</v>
      </c>
      <c r="AH32" s="340">
        <v>0</v>
      </c>
      <c r="AI32" s="340">
        <v>0</v>
      </c>
      <c r="AJ32" s="340">
        <v>0</v>
      </c>
      <c r="AK32" s="341">
        <f t="shared" si="7"/>
        <v>771048.296706</v>
      </c>
      <c r="AL32" s="341">
        <f t="shared" si="8"/>
        <v>236</v>
      </c>
      <c r="AM32" s="81"/>
      <c r="AN32" s="81"/>
      <c r="AO32" s="81"/>
      <c r="AP32" s="81"/>
      <c r="AQ32" s="81"/>
      <c r="AR32" s="81"/>
      <c r="AS32" s="81"/>
      <c r="AT32" s="81"/>
      <c r="AU32" s="81"/>
      <c r="AV32" s="81"/>
      <c r="AW32" s="81"/>
      <c r="AX32" s="81"/>
      <c r="AY32" s="81"/>
      <c r="AZ32" s="81"/>
      <c r="BA32" s="81"/>
      <c r="BB32" s="81"/>
      <c r="BC32" s="118"/>
      <c r="BD32" s="81"/>
      <c r="BE32" s="81"/>
      <c r="BF32" s="81"/>
      <c r="BG32" s="81"/>
      <c r="BH32" s="81"/>
      <c r="BI32" s="81"/>
      <c r="BJ32" s="81"/>
      <c r="BK32" s="81"/>
      <c r="BL32" s="81"/>
      <c r="BM32" s="81"/>
      <c r="BN32" s="81"/>
      <c r="BO32" s="81"/>
      <c r="BP32" s="81"/>
      <c r="BQ32" s="340">
        <f>VLOOKUP($D32,'[4]S251 Yr2'!$D$22:$W$96,19,0)</f>
        <v>0</v>
      </c>
      <c r="BR32" s="340">
        <f>VLOOKUP($D32,'[4]S251 Yr2'!$D$22:$W$96,20,0)</f>
        <v>0</v>
      </c>
      <c r="BS32" s="340">
        <v>0</v>
      </c>
      <c r="BT32" s="340">
        <v>0</v>
      </c>
      <c r="BU32" s="340">
        <v>0</v>
      </c>
      <c r="BV32" s="340">
        <v>0</v>
      </c>
      <c r="BW32" s="340">
        <v>0</v>
      </c>
      <c r="BX32" s="340">
        <v>0</v>
      </c>
      <c r="BY32" s="340">
        <v>0</v>
      </c>
      <c r="BZ32" s="340">
        <v>0</v>
      </c>
      <c r="CA32" s="340">
        <v>0</v>
      </c>
      <c r="CB32" s="342">
        <f t="shared" si="9"/>
        <v>0</v>
      </c>
      <c r="CC32" s="340">
        <v>0</v>
      </c>
      <c r="CD32" s="340">
        <v>0</v>
      </c>
      <c r="CE32" s="340">
        <v>0</v>
      </c>
      <c r="CF32" s="340">
        <v>0</v>
      </c>
      <c r="CG32" s="340">
        <v>0</v>
      </c>
      <c r="CH32" s="340">
        <v>0</v>
      </c>
      <c r="CI32" s="340">
        <f>VLOOKUP($D32,'[2]S251 Template'!$D$17:$AK$100,32,0)</f>
        <v>35222.57</v>
      </c>
      <c r="CJ32" s="340">
        <f>VLOOKUP($D32,'[2]S251 Template'!$D$17:$AK$100,33,0)</f>
        <v>22044.36</v>
      </c>
      <c r="CK32" s="340">
        <f>VLOOKUP($D32,'[2]S251 Template'!$D$17:$AK$100,34,0)</f>
        <v>1097</v>
      </c>
      <c r="CL32" s="340">
        <v>0</v>
      </c>
      <c r="CM32" s="340">
        <v>0</v>
      </c>
      <c r="CN32" s="340">
        <v>0</v>
      </c>
      <c r="CO32" s="340">
        <v>0</v>
      </c>
      <c r="CP32" s="340">
        <v>0</v>
      </c>
      <c r="CQ32" s="340">
        <v>0</v>
      </c>
      <c r="CR32" s="340">
        <v>3803.316069551152</v>
      </c>
      <c r="CS32" s="340">
        <v>0</v>
      </c>
      <c r="CT32" s="341">
        <f t="shared" si="10"/>
        <v>62167.246069551155</v>
      </c>
      <c r="CU32" s="343"/>
      <c r="CV32" s="81"/>
      <c r="CW32" s="81"/>
      <c r="CX32" s="340">
        <f>VLOOKUP($D32,'[2]S251 Template'!$D$17:$AR$100,39,0)</f>
        <v>19738.272550725003</v>
      </c>
      <c r="CY32" s="340">
        <f>VLOOKUP($D32,'[2]S251 Template'!$D$17:$AR$100,40,0)</f>
        <v>8450.166870707311</v>
      </c>
      <c r="CZ32" s="340">
        <f>VLOOKUP($D32,'[2]S251 Template'!$D$17:$AR$100,41,0)</f>
        <v>5269.490091487441</v>
      </c>
      <c r="DA32" s="341">
        <f t="shared" si="11"/>
        <v>33457.929512919756</v>
      </c>
      <c r="DB32" s="340">
        <f>VLOOKUP(D32,'[2]S251 Template'!$D$17:$AT$100,43,0)</f>
        <v>56045</v>
      </c>
      <c r="DC32" s="340">
        <v>0</v>
      </c>
      <c r="DD32" s="341">
        <f t="shared" si="12"/>
        <v>56045</v>
      </c>
      <c r="DE32" s="340">
        <f>VLOOKUP(D32,'[2]S251 Template'!$D$17:$AW$100,46,0)</f>
        <v>0</v>
      </c>
      <c r="DF32" s="340">
        <v>0</v>
      </c>
      <c r="DG32" s="341">
        <f t="shared" si="13"/>
        <v>0</v>
      </c>
      <c r="DH32" s="340">
        <v>0</v>
      </c>
      <c r="DI32" s="340">
        <v>0</v>
      </c>
      <c r="DJ32" s="341">
        <f t="shared" si="14"/>
        <v>0</v>
      </c>
      <c r="DK32" s="340">
        <f>VLOOKUP($D32,'[2]S251 Template'!$D$17:$BL$100,52,0)</f>
        <v>58301.74968749999</v>
      </c>
      <c r="DL32" s="340">
        <f>VLOOKUP($D32,'[2]S251 Template'!$D$17:$BL$100,53,0)</f>
        <v>4588.37856</v>
      </c>
      <c r="DM32" s="340">
        <f>VLOOKUP($D32,'[2]S251 Template'!$D$17:$BL$100,54,0)</f>
        <v>1204.4493719999998</v>
      </c>
      <c r="DN32" s="340">
        <f>VLOOKUP($D32,'[2]S251 Template'!$D$17:$BL$100,55,0)</f>
        <v>4086.5246549999997</v>
      </c>
      <c r="DO32" s="340">
        <f>VLOOKUP($D32,'[2]S251 Template'!$D$17:$BL$100,56,0)</f>
        <v>86574.66749999998</v>
      </c>
      <c r="DP32" s="340">
        <f>VLOOKUP($D32,'[2]S251 Template'!$D$17:$BL$100,57,0)</f>
        <v>0</v>
      </c>
      <c r="DQ32" s="340">
        <f>VLOOKUP($D32,'[2]S251 Template'!$D$17:$BL$100,58,0)</f>
        <v>0</v>
      </c>
      <c r="DR32" s="340">
        <f>VLOOKUP($D32,'[2]S251 Template'!$D$17:$BL$100,59,0)</f>
        <v>18721.878218166003</v>
      </c>
      <c r="DS32" s="340">
        <f>VLOOKUP($D32,'[2]S251 Template'!$D$17:$BL$100,60,0)</f>
        <v>0</v>
      </c>
      <c r="DT32" s="340">
        <f>VLOOKUP($D32,'[2]S251 Template'!$D$17:$BL$100,61,0)</f>
        <v>0</v>
      </c>
      <c r="DU32" s="341">
        <f t="shared" si="15"/>
        <v>173477.647992666</v>
      </c>
      <c r="DV32" s="340">
        <f>VLOOKUP($D32,'[2]S251 Template'!$D$17:$DI$100,63,0)</f>
        <v>2513.4570603831144</v>
      </c>
      <c r="DW32" s="340">
        <f>VLOOKUP($D32,'[2]S251 Template'!$D$17:$DI$100,64,0)</f>
        <v>30472.5</v>
      </c>
      <c r="DX32" s="340">
        <f>VLOOKUP($D32,'[2]S251 Template'!$D$17:$DI$100,65,0)</f>
        <v>25951.52</v>
      </c>
      <c r="DY32" s="340">
        <f>VLOOKUP($D32,'[2]S251 Template'!$D$17:$DI$100,66,0)</f>
        <v>18034.464</v>
      </c>
      <c r="DZ32" s="341">
        <f t="shared" si="16"/>
        <v>76971.9410603831</v>
      </c>
      <c r="EA32" s="340">
        <f>VLOOKUP($D32,'[2]S251 Template'!$D$17:$DI$100,69,0)</f>
        <v>0</v>
      </c>
      <c r="EB32" s="340">
        <f>VLOOKUP($D32,'[2]S251 Template'!$D$17:$DI$100,70,0)</f>
        <v>0</v>
      </c>
      <c r="EC32" s="340">
        <f>VLOOKUP($D32,'[2]S251 Template'!$D$17:$DI$100,71,0)</f>
        <v>0</v>
      </c>
      <c r="ED32" s="340">
        <f>VLOOKUP($D32,'[2]S251 Template'!$D$17:$DI$100,72,0)</f>
        <v>0</v>
      </c>
      <c r="EE32" s="340">
        <f>VLOOKUP($D32,'[2]S251 Template'!$D$17:$DI$100,73,0)</f>
        <v>0</v>
      </c>
      <c r="EF32" s="340">
        <f>VLOOKUP($D32,'[2]S251 Template'!$D$17:$DI$100,74,0)</f>
        <v>0</v>
      </c>
      <c r="EG32" s="340">
        <f>VLOOKUP($D32,'[2]S251 Template'!$D$17:$DI$100,75,0)</f>
        <v>0</v>
      </c>
      <c r="EH32" s="340">
        <f>VLOOKUP($D32,'[2]S251 Template'!$D$17:$DI$100,76,0)</f>
        <v>0</v>
      </c>
      <c r="EI32" s="340">
        <v>0</v>
      </c>
      <c r="EJ32" s="341">
        <f>SUM(EA32:EI32)</f>
        <v>0</v>
      </c>
      <c r="EK32" s="340">
        <f>VLOOKUP($D32,'[2]S251 Template'!$D$17:$DI$100,78,0)</f>
        <v>3876.5066666666667</v>
      </c>
      <c r="EL32" s="340">
        <f>VLOOKUP($D32,'[2]S251 Template'!$D$17:$DI$100,79,0)</f>
        <v>69601.9</v>
      </c>
      <c r="EM32" s="340">
        <f>VLOOKUP($D32,'[2]S251 Template'!$D$17:$DI$100,80,0)</f>
        <v>45195</v>
      </c>
      <c r="EN32" s="340">
        <v>0</v>
      </c>
      <c r="EO32" s="340">
        <v>0</v>
      </c>
      <c r="EP32" s="340">
        <v>0</v>
      </c>
      <c r="EQ32" s="340">
        <v>0</v>
      </c>
      <c r="ER32" s="340">
        <v>0</v>
      </c>
      <c r="ES32" s="340">
        <v>0</v>
      </c>
      <c r="ET32" s="340">
        <v>0</v>
      </c>
      <c r="EU32" s="340">
        <v>0</v>
      </c>
      <c r="EV32" s="341">
        <f>SUM(EK32:EU32)</f>
        <v>118673.40666666666</v>
      </c>
      <c r="EW32" s="340">
        <f>VLOOKUP($D32,'[2]S251 Template'!$D$17:$DI$100,84,0)</f>
        <v>0</v>
      </c>
      <c r="EX32" s="340">
        <f>VLOOKUP($D32,'[2]S251 Template'!$D$17:$DI$100,85,0)</f>
        <v>0</v>
      </c>
      <c r="EY32" s="340">
        <f>VLOOKUP($D32,'[2]S251 Template'!$D$17:$DI$100,86,0)</f>
        <v>4500</v>
      </c>
      <c r="EZ32" s="340">
        <f>VLOOKUP($D32,'[2]S251 Template'!$D$17:$DI$100,87,0)</f>
        <v>0</v>
      </c>
      <c r="FA32" s="340">
        <f>VLOOKUP($D32,'[2]S251 Template'!$D$17:$DI$100,88,0)</f>
        <v>8574</v>
      </c>
      <c r="FB32" s="340">
        <f>VLOOKUP($D32,'[2]S251 Template'!$D$17:$DI$100,89,0)</f>
        <v>0</v>
      </c>
      <c r="FC32" s="340">
        <f>VLOOKUP($D32,'[2]S251 Template'!$D$17:$DI$100,90,0)</f>
        <v>0</v>
      </c>
      <c r="FD32" s="340">
        <f>VLOOKUP($D32,'[2]S251 Template'!$D$17:$DI$100,91,0)</f>
        <v>0</v>
      </c>
      <c r="FE32" s="340">
        <v>0</v>
      </c>
      <c r="FF32" s="341">
        <f>SUM(EW32:FE32)</f>
        <v>13074</v>
      </c>
      <c r="FG32" s="340">
        <v>0</v>
      </c>
      <c r="FH32" s="340">
        <v>0</v>
      </c>
      <c r="FI32" s="341">
        <f t="shared" si="17"/>
        <v>0</v>
      </c>
      <c r="FJ32" s="340">
        <f>VLOOKUP($D32,'[2]S251 Template'!$D$17:$DI$100,96,0)</f>
        <v>0</v>
      </c>
      <c r="FK32" s="340">
        <f>VLOOKUP($D32,'[2]S251 Template'!$D$17:$DI$100,97,0)</f>
        <v>-32978.95504469988</v>
      </c>
      <c r="FL32" s="340">
        <f>VLOOKUP($D32,'[2]S251 Template'!$D$17:$DI$100,98,0)</f>
        <v>0</v>
      </c>
      <c r="FM32" s="340">
        <v>0</v>
      </c>
      <c r="FN32" s="341">
        <f>SUM(FJ32:FM32)</f>
        <v>-32978.95504469988</v>
      </c>
      <c r="FO32" s="340">
        <f>VLOOKUP($D32,'[2]S251 Template'!$D$17:$DI$100,100,0)</f>
        <v>0</v>
      </c>
      <c r="FP32" s="341">
        <f t="shared" si="18"/>
        <v>146205</v>
      </c>
      <c r="FQ32" s="345">
        <f t="shared" si="19"/>
        <v>1418141.5129634866</v>
      </c>
      <c r="FR32" s="81"/>
      <c r="FS32" s="341">
        <f t="shared" si="20"/>
        <v>257</v>
      </c>
      <c r="FT32" s="341">
        <f t="shared" si="21"/>
        <v>5518.060361725628</v>
      </c>
      <c r="FU32" s="346" t="s">
        <v>518</v>
      </c>
      <c r="FV32" s="340">
        <f>VLOOKUP(D32,'[6]Sheet1'!$A$3:$E$87,5,0)</f>
        <v>57600</v>
      </c>
      <c r="FW32" s="340">
        <v>0</v>
      </c>
      <c r="FX32" s="340">
        <v>0</v>
      </c>
      <c r="FY32" s="340">
        <f t="shared" si="22"/>
        <v>262980.57750558574</v>
      </c>
    </row>
    <row r="33" spans="1:181" ht="12.75" customHeight="1" thickBot="1" thickTop="1">
      <c r="A33" s="113"/>
      <c r="B33" s="338"/>
      <c r="C33" s="320" t="s">
        <v>286</v>
      </c>
      <c r="D33" s="20">
        <v>2068</v>
      </c>
      <c r="E33" s="338"/>
      <c r="F33" s="401" t="s">
        <v>281</v>
      </c>
      <c r="G33" s="340">
        <f>VLOOKUP($D33,'[3]S251 Yr2'!$D$22:$AP$96,4,0)</f>
        <v>13080</v>
      </c>
      <c r="H33" s="340">
        <f>VLOOKUP($D33,'[3]S251 Yr2'!$D$22:$AP$96,5,0)</f>
        <v>0</v>
      </c>
      <c r="I33" s="340">
        <f>VLOOKUP($D33,'[3]S251 Yr2'!$D$22:$AP$96,6,0)</f>
        <v>0</v>
      </c>
      <c r="J33" s="340">
        <f>VLOOKUP($D33,'[3]S251 Yr2'!$D$22:$AP$96,7,0)</f>
        <v>0</v>
      </c>
      <c r="K33" s="340">
        <f>VLOOKUP($D33,'[3]S251 Yr2'!$D$22:$AP$96,8,0)</f>
        <v>0</v>
      </c>
      <c r="L33" s="341">
        <f t="shared" si="2"/>
        <v>63437.99999999999</v>
      </c>
      <c r="M33" s="345">
        <f t="shared" si="3"/>
        <v>13080</v>
      </c>
      <c r="N33" s="341">
        <f t="shared" si="4"/>
        <v>13.76842105263158</v>
      </c>
      <c r="O33" s="340">
        <f>VLOOKUP($D33,'[4]S251 Yr2'!$D$22:$AU$96,12,0)</f>
        <v>140</v>
      </c>
      <c r="P33" s="340">
        <f>VLOOKUP($D33,'[4]S251 Yr2'!$D$22:$AU$96,13,0)</f>
        <v>0</v>
      </c>
      <c r="Q33" s="340">
        <f>VLOOKUP($D33,'[4]S251 Yr2'!$D$22:$AU$96,14,0)</f>
        <v>0</v>
      </c>
      <c r="R33" s="340">
        <f>VLOOKUP($D33,'[4]S251 Yr2'!$D$22:$AU$96,15,0)</f>
        <v>0</v>
      </c>
      <c r="S33" s="342">
        <f t="shared" si="5"/>
        <v>679</v>
      </c>
      <c r="T33" s="358">
        <f t="shared" si="6"/>
        <v>140</v>
      </c>
      <c r="U33" s="340">
        <v>0</v>
      </c>
      <c r="V33" s="340">
        <v>0</v>
      </c>
      <c r="W33" s="340">
        <v>0</v>
      </c>
      <c r="X33" s="340">
        <f>VLOOKUP($D33,'[2]S251 Template'!$D$17:$DI$100,7,0)</f>
        <v>30</v>
      </c>
      <c r="Y33" s="340">
        <f>VLOOKUP($D33,'[2]S251 Template'!$D$17:$DI$100,8,0)</f>
        <v>30</v>
      </c>
      <c r="Z33" s="340">
        <f>VLOOKUP($D33,'[2]S251 Template'!$D$17:$DI$100,9,0)</f>
        <v>49</v>
      </c>
      <c r="AA33" s="340">
        <f>VLOOKUP($D33,'[2]S251 Template'!$D$17:$DI$100,10,0)</f>
        <v>44</v>
      </c>
      <c r="AB33" s="340">
        <f>VLOOKUP($D33,'[2]S251 Template'!$D$17:$DI$100,11,0)</f>
        <v>26</v>
      </c>
      <c r="AC33" s="340">
        <f>VLOOKUP($D33,'[2]S251 Template'!$D$17:$DI$100,12,0)</f>
        <v>23</v>
      </c>
      <c r="AD33" s="340">
        <f>VLOOKUP($D33,'[2]S251 Template'!$D$17:$DI$100,13,0)</f>
        <v>24</v>
      </c>
      <c r="AE33" s="340">
        <f>VLOOKUP($D33,'[2]S251 Template'!$D$17:$DI$100,14,0)</f>
        <v>0</v>
      </c>
      <c r="AF33" s="340">
        <v>0</v>
      </c>
      <c r="AG33" s="340">
        <v>0</v>
      </c>
      <c r="AH33" s="340">
        <v>0</v>
      </c>
      <c r="AI33" s="340">
        <v>0</v>
      </c>
      <c r="AJ33" s="340">
        <v>0</v>
      </c>
      <c r="AK33" s="341">
        <f t="shared" si="7"/>
        <v>739328.818866</v>
      </c>
      <c r="AL33" s="341">
        <f t="shared" si="8"/>
        <v>226</v>
      </c>
      <c r="AM33" s="81"/>
      <c r="AN33" s="81"/>
      <c r="AO33" s="81"/>
      <c r="AP33" s="81"/>
      <c r="AQ33" s="81"/>
      <c r="AR33" s="81"/>
      <c r="AS33" s="81"/>
      <c r="AT33" s="81"/>
      <c r="AU33" s="81"/>
      <c r="AV33" s="81"/>
      <c r="AW33" s="81"/>
      <c r="AX33" s="81"/>
      <c r="AY33" s="81"/>
      <c r="AZ33" s="81"/>
      <c r="BA33" s="81"/>
      <c r="BB33" s="81"/>
      <c r="BC33" s="118"/>
      <c r="BD33" s="81"/>
      <c r="BE33" s="81"/>
      <c r="BF33" s="81"/>
      <c r="BG33" s="81"/>
      <c r="BH33" s="81"/>
      <c r="BI33" s="81"/>
      <c r="BJ33" s="81"/>
      <c r="BK33" s="81"/>
      <c r="BL33" s="81"/>
      <c r="BM33" s="81"/>
      <c r="BN33" s="81"/>
      <c r="BO33" s="81"/>
      <c r="BP33" s="81"/>
      <c r="BQ33" s="340">
        <f>VLOOKUP($D33,'[4]S251 Yr2'!$D$22:$W$96,19,0)</f>
        <v>0</v>
      </c>
      <c r="BR33" s="340">
        <f>VLOOKUP($D33,'[4]S251 Yr2'!$D$22:$W$96,20,0)</f>
        <v>0</v>
      </c>
      <c r="BS33" s="340">
        <v>0</v>
      </c>
      <c r="BT33" s="340">
        <v>0</v>
      </c>
      <c r="BU33" s="340">
        <v>0</v>
      </c>
      <c r="BV33" s="340">
        <v>0</v>
      </c>
      <c r="BW33" s="340">
        <v>0</v>
      </c>
      <c r="BX33" s="340">
        <v>0</v>
      </c>
      <c r="BY33" s="340">
        <v>0</v>
      </c>
      <c r="BZ33" s="340">
        <v>0</v>
      </c>
      <c r="CA33" s="340">
        <v>0</v>
      </c>
      <c r="CB33" s="342">
        <f t="shared" si="9"/>
        <v>0</v>
      </c>
      <c r="CC33" s="340">
        <v>0</v>
      </c>
      <c r="CD33" s="340">
        <v>0</v>
      </c>
      <c r="CE33" s="340">
        <v>0</v>
      </c>
      <c r="CF33" s="340">
        <v>0</v>
      </c>
      <c r="CG33" s="340">
        <v>0</v>
      </c>
      <c r="CH33" s="340">
        <v>0</v>
      </c>
      <c r="CI33" s="340">
        <f>VLOOKUP($D33,'[2]S251 Template'!$D$17:$AK$100,32,0)</f>
        <v>49416.74</v>
      </c>
      <c r="CJ33" s="340">
        <f>VLOOKUP($D33,'[2]S251 Template'!$D$17:$AK$100,33,0)</f>
        <v>17218.08</v>
      </c>
      <c r="CK33" s="340">
        <f>VLOOKUP($D33,'[2]S251 Template'!$D$17:$AK$100,34,0)</f>
        <v>1051</v>
      </c>
      <c r="CL33" s="340">
        <v>0</v>
      </c>
      <c r="CM33" s="340">
        <v>0</v>
      </c>
      <c r="CN33" s="340">
        <v>0</v>
      </c>
      <c r="CO33" s="340">
        <v>0</v>
      </c>
      <c r="CP33" s="340">
        <v>0</v>
      </c>
      <c r="CQ33" s="340">
        <v>0</v>
      </c>
      <c r="CR33" s="340">
        <v>3642.1586089769507</v>
      </c>
      <c r="CS33" s="340">
        <v>0</v>
      </c>
      <c r="CT33" s="341">
        <f t="shared" si="10"/>
        <v>71327.97860897696</v>
      </c>
      <c r="CU33" s="343"/>
      <c r="CV33" s="81"/>
      <c r="CW33" s="81"/>
      <c r="CX33" s="340">
        <f>VLOOKUP($D33,'[2]S251 Template'!$D$17:$AR$100,39,0)</f>
        <v>13027.259883478499</v>
      </c>
      <c r="CY33" s="340">
        <f>VLOOKUP($D33,'[2]S251 Template'!$D$17:$AR$100,40,0)</f>
        <v>9076.10515742637</v>
      </c>
      <c r="CZ33" s="340">
        <f>VLOOKUP($D33,'[2]S251 Template'!$D$17:$AR$100,41,0)</f>
        <v>5539.72035258936</v>
      </c>
      <c r="DA33" s="341">
        <f t="shared" si="11"/>
        <v>27643.085393494228</v>
      </c>
      <c r="DB33" s="340">
        <f>VLOOKUP(D33,'[2]S251 Template'!$D$17:$AT$100,43,0)</f>
        <v>0</v>
      </c>
      <c r="DC33" s="340">
        <v>0</v>
      </c>
      <c r="DD33" s="341">
        <f t="shared" si="12"/>
        <v>0</v>
      </c>
      <c r="DE33" s="340">
        <f>VLOOKUP(D33,'[2]S251 Template'!$D$17:$AW$100,46,0)</f>
        <v>0</v>
      </c>
      <c r="DF33" s="340">
        <v>0</v>
      </c>
      <c r="DG33" s="341">
        <f t="shared" si="13"/>
        <v>0</v>
      </c>
      <c r="DH33" s="340">
        <v>0</v>
      </c>
      <c r="DI33" s="340">
        <v>0</v>
      </c>
      <c r="DJ33" s="341">
        <f t="shared" si="14"/>
        <v>0</v>
      </c>
      <c r="DK33" s="340">
        <f>VLOOKUP($D33,'[2]S251 Template'!$D$17:$BL$100,52,0)</f>
        <v>151584.54918749997</v>
      </c>
      <c r="DL33" s="340">
        <f>VLOOKUP($D33,'[2]S251 Template'!$D$17:$BL$100,53,0)</f>
        <v>13908.52251</v>
      </c>
      <c r="DM33" s="340">
        <f>VLOOKUP($D33,'[2]S251 Template'!$D$17:$BL$100,54,0)</f>
        <v>2781.7045020000005</v>
      </c>
      <c r="DN33" s="340">
        <f>VLOOKUP($D33,'[2]S251 Template'!$D$17:$BL$100,55,0)</f>
        <v>8603.2098</v>
      </c>
      <c r="DO33" s="340">
        <f>VLOOKUP($D33,'[2]S251 Template'!$D$17:$BL$100,56,0)</f>
        <v>125787.89924999997</v>
      </c>
      <c r="DP33" s="340">
        <f>VLOOKUP($D33,'[2]S251 Template'!$D$17:$BL$100,57,0)</f>
        <v>0</v>
      </c>
      <c r="DQ33" s="340">
        <f>VLOOKUP($D33,'[2]S251 Template'!$D$17:$BL$100,58,0)</f>
        <v>0</v>
      </c>
      <c r="DR33" s="340">
        <f>VLOOKUP($D33,'[2]S251 Template'!$D$17:$BL$100,59,0)</f>
        <v>21507.26</v>
      </c>
      <c r="DS33" s="340">
        <f>VLOOKUP($D33,'[2]S251 Template'!$D$17:$BL$100,60,0)</f>
        <v>19776</v>
      </c>
      <c r="DT33" s="340">
        <f>VLOOKUP($D33,'[2]S251 Template'!$D$17:$BL$100,61,0)</f>
        <v>0</v>
      </c>
      <c r="DU33" s="341">
        <f t="shared" si="15"/>
        <v>343949.1452495</v>
      </c>
      <c r="DV33" s="340">
        <f>VLOOKUP($D33,'[2]S251 Template'!$D$17:$DI$100,63,0)</f>
        <v>6233.102429464448</v>
      </c>
      <c r="DW33" s="340">
        <f>VLOOKUP($D33,'[2]S251 Template'!$D$17:$DI$100,64,0)</f>
        <v>15299.49</v>
      </c>
      <c r="DX33" s="340">
        <f>VLOOKUP($D33,'[2]S251 Template'!$D$17:$DI$100,65,0)</f>
        <v>51449.48</v>
      </c>
      <c r="DY33" s="340">
        <f>VLOOKUP($D33,'[2]S251 Template'!$D$17:$DI$100,66,0)</f>
        <v>35753.736</v>
      </c>
      <c r="DZ33" s="341">
        <f t="shared" si="16"/>
        <v>108735.80842946444</v>
      </c>
      <c r="EA33" s="340">
        <f>VLOOKUP($D33,'[2]S251 Template'!$D$17:$DI$100,69,0)</f>
        <v>0</v>
      </c>
      <c r="EB33" s="340">
        <f>VLOOKUP($D33,'[2]S251 Template'!$D$17:$DI$100,70,0)</f>
        <v>0</v>
      </c>
      <c r="EC33" s="340">
        <f>VLOOKUP($D33,'[2]S251 Template'!$D$17:$DI$100,71,0)</f>
        <v>0</v>
      </c>
      <c r="ED33" s="340">
        <f>VLOOKUP($D33,'[2]S251 Template'!$D$17:$DI$100,72,0)</f>
        <v>0</v>
      </c>
      <c r="EE33" s="340">
        <f>VLOOKUP($D33,'[2]S251 Template'!$D$17:$DI$100,73,0)</f>
        <v>0</v>
      </c>
      <c r="EF33" s="340">
        <f>VLOOKUP($D33,'[2]S251 Template'!$D$17:$DI$100,74,0)</f>
        <v>0</v>
      </c>
      <c r="EG33" s="340">
        <f>VLOOKUP($D33,'[2]S251 Template'!$D$17:$DI$100,75,0)</f>
        <v>0</v>
      </c>
      <c r="EH33" s="340">
        <f>VLOOKUP($D33,'[2]S251 Template'!$D$17:$DI$100,76,0)</f>
        <v>0</v>
      </c>
      <c r="EI33" s="340">
        <v>0</v>
      </c>
      <c r="EJ33" s="341">
        <f>SUM(EA33:EI33)</f>
        <v>0</v>
      </c>
      <c r="EK33" s="340">
        <f>VLOOKUP($D33,'[2]S251 Template'!$D$17:$DI$100,78,0)</f>
        <v>2768.9333333333334</v>
      </c>
      <c r="EL33" s="340">
        <f>VLOOKUP($D33,'[2]S251 Template'!$D$17:$DI$100,79,0)</f>
        <v>68410.9</v>
      </c>
      <c r="EM33" s="340">
        <f>VLOOKUP($D33,'[2]S251 Template'!$D$17:$DI$100,80,0)</f>
        <v>25336</v>
      </c>
      <c r="EN33" s="340">
        <v>0</v>
      </c>
      <c r="EO33" s="340">
        <v>0</v>
      </c>
      <c r="EP33" s="340">
        <v>0</v>
      </c>
      <c r="EQ33" s="340">
        <v>0</v>
      </c>
      <c r="ER33" s="340">
        <v>0</v>
      </c>
      <c r="ES33" s="340">
        <v>0</v>
      </c>
      <c r="ET33" s="340">
        <v>0</v>
      </c>
      <c r="EU33" s="340">
        <v>0</v>
      </c>
      <c r="EV33" s="341">
        <f>SUM(EK33:EU33)</f>
        <v>96515.83333333333</v>
      </c>
      <c r="EW33" s="340">
        <f>VLOOKUP($D33,'[2]S251 Template'!$D$17:$DI$100,84,0)</f>
        <v>0</v>
      </c>
      <c r="EX33" s="340">
        <f>VLOOKUP($D33,'[2]S251 Template'!$D$17:$DI$100,85,0)</f>
        <v>0</v>
      </c>
      <c r="EY33" s="340">
        <f>VLOOKUP($D33,'[2]S251 Template'!$D$17:$DI$100,86,0)</f>
        <v>0</v>
      </c>
      <c r="EZ33" s="340">
        <f>VLOOKUP($D33,'[2]S251 Template'!$D$17:$DI$100,87,0)</f>
        <v>0</v>
      </c>
      <c r="FA33" s="340">
        <f>VLOOKUP($D33,'[2]S251 Template'!$D$17:$DI$100,88,0)</f>
        <v>8574</v>
      </c>
      <c r="FB33" s="340">
        <f>VLOOKUP($D33,'[2]S251 Template'!$D$17:$DI$100,89,0)</f>
        <v>0</v>
      </c>
      <c r="FC33" s="340">
        <f>VLOOKUP($D33,'[2]S251 Template'!$D$17:$DI$100,90,0)</f>
        <v>68731.78630500002</v>
      </c>
      <c r="FD33" s="340">
        <f>VLOOKUP($D33,'[2]S251 Template'!$D$17:$DI$100,91,0)</f>
        <v>0</v>
      </c>
      <c r="FE33" s="340">
        <v>0</v>
      </c>
      <c r="FF33" s="341">
        <f>SUM(EW33:FE33)</f>
        <v>77305.78630500002</v>
      </c>
      <c r="FG33" s="340">
        <v>0</v>
      </c>
      <c r="FH33" s="340">
        <v>0</v>
      </c>
      <c r="FI33" s="341">
        <f t="shared" si="17"/>
        <v>0</v>
      </c>
      <c r="FJ33" s="340">
        <f>VLOOKUP($D33,'[2]S251 Template'!$D$17:$DI$100,96,0)</f>
        <v>0</v>
      </c>
      <c r="FK33" s="340">
        <f>VLOOKUP($D33,'[2]S251 Template'!$D$17:$DI$100,97,0)</f>
        <v>-17115.817109243697</v>
      </c>
      <c r="FL33" s="340">
        <f>VLOOKUP($D33,'[2]S251 Template'!$D$17:$DI$100,98,0)</f>
        <v>0</v>
      </c>
      <c r="FM33" s="340">
        <v>0</v>
      </c>
      <c r="FN33" s="341">
        <f>SUM(FJ33:FM33)</f>
        <v>-17115.817109243697</v>
      </c>
      <c r="FO33" s="340">
        <f>VLOOKUP($D33,'[2]S251 Template'!$D$17:$DI$100,100,0)</f>
        <v>0</v>
      </c>
      <c r="FP33" s="341">
        <f t="shared" si="18"/>
        <v>64116.99999999999</v>
      </c>
      <c r="FQ33" s="345">
        <f t="shared" si="19"/>
        <v>1511807.6390765253</v>
      </c>
      <c r="FR33" s="81"/>
      <c r="FS33" s="341">
        <f t="shared" si="20"/>
        <v>239.76842105263157</v>
      </c>
      <c r="FT33" s="341">
        <f t="shared" si="21"/>
        <v>6305.282540709014</v>
      </c>
      <c r="FU33" s="346" t="s">
        <v>518</v>
      </c>
      <c r="FV33" s="340">
        <f>VLOOKUP(D33,'[6]Sheet1'!$A$3:$E$87,5,0)</f>
        <v>68400</v>
      </c>
      <c r="FW33" s="340">
        <v>0</v>
      </c>
      <c r="FX33" s="340">
        <v>0</v>
      </c>
      <c r="FY33" s="340">
        <f t="shared" si="22"/>
        <v>371592.2306429942</v>
      </c>
    </row>
    <row r="34" spans="1:181" ht="12.75" customHeight="1" thickBot="1" thickTop="1">
      <c r="A34" s="113"/>
      <c r="B34" s="338"/>
      <c r="C34" s="320" t="s">
        <v>287</v>
      </c>
      <c r="D34" s="20">
        <v>2108</v>
      </c>
      <c r="E34" s="338"/>
      <c r="F34" s="401" t="s">
        <v>281</v>
      </c>
      <c r="G34" s="340">
        <f>VLOOKUP($D34,'[3]S251 Yr2'!$D$22:$AP$96,4,0)</f>
        <v>0</v>
      </c>
      <c r="H34" s="340">
        <f>VLOOKUP($D34,'[3]S251 Yr2'!$D$22:$AP$96,5,0)</f>
        <v>44580</v>
      </c>
      <c r="I34" s="340">
        <f>VLOOKUP($D34,'[3]S251 Yr2'!$D$22:$AP$96,6,0)</f>
        <v>0</v>
      </c>
      <c r="J34" s="340">
        <f>VLOOKUP($D34,'[3]S251 Yr2'!$D$22:$AP$96,7,0)</f>
        <v>0</v>
      </c>
      <c r="K34" s="340">
        <f>VLOOKUP($D34,'[3]S251 Yr2'!$D$22:$AP$96,8,0)</f>
        <v>0</v>
      </c>
      <c r="L34" s="341">
        <f t="shared" si="2"/>
        <v>228695.4</v>
      </c>
      <c r="M34" s="345">
        <f t="shared" si="3"/>
        <v>44580</v>
      </c>
      <c r="N34" s="341">
        <f t="shared" si="4"/>
        <v>46.92631578947368</v>
      </c>
      <c r="O34" s="340">
        <f>VLOOKUP($D34,'[4]S251 Yr2'!$D$22:$AU$96,12,0)</f>
        <v>0</v>
      </c>
      <c r="P34" s="340">
        <f>VLOOKUP($D34,'[4]S251 Yr2'!$D$22:$AU$96,13,0)</f>
        <v>4320</v>
      </c>
      <c r="Q34" s="340">
        <f>VLOOKUP($D34,'[4]S251 Yr2'!$D$22:$AU$96,14,0)</f>
        <v>0</v>
      </c>
      <c r="R34" s="340">
        <f>VLOOKUP($D34,'[4]S251 Yr2'!$D$22:$AU$96,15,0)</f>
        <v>0</v>
      </c>
      <c r="S34" s="342">
        <f t="shared" si="5"/>
        <v>22161.6</v>
      </c>
      <c r="T34" s="358">
        <f t="shared" si="6"/>
        <v>4320</v>
      </c>
      <c r="U34" s="340">
        <v>0</v>
      </c>
      <c r="V34" s="340">
        <v>0</v>
      </c>
      <c r="W34" s="340">
        <v>0</v>
      </c>
      <c r="X34" s="340">
        <f>VLOOKUP($D34,'[2]S251 Template'!$D$17:$DI$100,7,0)</f>
        <v>59</v>
      </c>
      <c r="Y34" s="340">
        <f>VLOOKUP($D34,'[2]S251 Template'!$D$17:$DI$100,8,0)</f>
        <v>58</v>
      </c>
      <c r="Z34" s="340">
        <f>VLOOKUP($D34,'[2]S251 Template'!$D$17:$DI$100,9,0)</f>
        <v>58</v>
      </c>
      <c r="AA34" s="340">
        <f>VLOOKUP($D34,'[2]S251 Template'!$D$17:$DI$100,10,0)</f>
        <v>55</v>
      </c>
      <c r="AB34" s="340">
        <f>VLOOKUP($D34,'[2]S251 Template'!$D$17:$DI$100,11,0)</f>
        <v>53</v>
      </c>
      <c r="AC34" s="340">
        <f>VLOOKUP($D34,'[2]S251 Template'!$D$17:$DI$100,12,0)</f>
        <v>49</v>
      </c>
      <c r="AD34" s="340">
        <f>VLOOKUP($D34,'[2]S251 Template'!$D$17:$DI$100,13,0)</f>
        <v>38</v>
      </c>
      <c r="AE34" s="340">
        <f>VLOOKUP($D34,'[2]S251 Template'!$D$17:$DI$100,14,0)</f>
        <v>0</v>
      </c>
      <c r="AF34" s="340">
        <v>0</v>
      </c>
      <c r="AG34" s="340">
        <v>0</v>
      </c>
      <c r="AH34" s="340">
        <v>0</v>
      </c>
      <c r="AI34" s="340">
        <v>0</v>
      </c>
      <c r="AJ34" s="340">
        <v>0</v>
      </c>
      <c r="AK34" s="341">
        <f t="shared" si="7"/>
        <v>1217390.2467600002</v>
      </c>
      <c r="AL34" s="341">
        <f t="shared" si="8"/>
        <v>370</v>
      </c>
      <c r="AM34" s="81"/>
      <c r="AN34" s="81"/>
      <c r="AO34" s="81"/>
      <c r="AP34" s="81"/>
      <c r="AQ34" s="81"/>
      <c r="AR34" s="81"/>
      <c r="AS34" s="81"/>
      <c r="AT34" s="81"/>
      <c r="AU34" s="81"/>
      <c r="AV34" s="81"/>
      <c r="AW34" s="81"/>
      <c r="AX34" s="81"/>
      <c r="AY34" s="81"/>
      <c r="AZ34" s="81"/>
      <c r="BA34" s="81"/>
      <c r="BB34" s="81"/>
      <c r="BC34" s="118"/>
      <c r="BD34" s="81"/>
      <c r="BE34" s="81"/>
      <c r="BF34" s="81"/>
      <c r="BG34" s="81"/>
      <c r="BH34" s="81"/>
      <c r="BI34" s="81"/>
      <c r="BJ34" s="81"/>
      <c r="BK34" s="81"/>
      <c r="BL34" s="81"/>
      <c r="BM34" s="81"/>
      <c r="BN34" s="81"/>
      <c r="BO34" s="81"/>
      <c r="BP34" s="81"/>
      <c r="BQ34" s="340">
        <f>VLOOKUP($D34,'[4]S251 Yr2'!$D$22:$W$96,19,0)</f>
        <v>8000</v>
      </c>
      <c r="BR34" s="340">
        <f>VLOOKUP($D34,'[4]S251 Yr2'!$D$22:$W$96,20,0)</f>
        <v>0</v>
      </c>
      <c r="BS34" s="340">
        <v>0</v>
      </c>
      <c r="BT34" s="340">
        <v>0</v>
      </c>
      <c r="BU34" s="340">
        <v>0</v>
      </c>
      <c r="BV34" s="340">
        <v>0</v>
      </c>
      <c r="BW34" s="340">
        <v>0</v>
      </c>
      <c r="BX34" s="340">
        <v>0</v>
      </c>
      <c r="BY34" s="340">
        <v>0</v>
      </c>
      <c r="BZ34" s="340">
        <v>0</v>
      </c>
      <c r="CA34" s="340">
        <v>0</v>
      </c>
      <c r="CB34" s="342">
        <f t="shared" si="9"/>
        <v>8000</v>
      </c>
      <c r="CC34" s="340">
        <v>0</v>
      </c>
      <c r="CD34" s="340">
        <v>0</v>
      </c>
      <c r="CE34" s="340">
        <v>0</v>
      </c>
      <c r="CF34" s="340">
        <v>0</v>
      </c>
      <c r="CG34" s="340">
        <v>0</v>
      </c>
      <c r="CH34" s="340">
        <v>0</v>
      </c>
      <c r="CI34" s="340">
        <f>VLOOKUP($D34,'[2]S251 Template'!$D$17:$AK$100,32,0)</f>
        <v>79907.92</v>
      </c>
      <c r="CJ34" s="340">
        <f>VLOOKUP($D34,'[2]S251 Template'!$D$17:$AK$100,33,0)</f>
        <v>28435.92</v>
      </c>
      <c r="CK34" s="340">
        <f>VLOOKUP($D34,'[2]S251 Template'!$D$17:$AK$100,34,0)</f>
        <v>1721</v>
      </c>
      <c r="CL34" s="340">
        <v>0</v>
      </c>
      <c r="CM34" s="340">
        <v>0</v>
      </c>
      <c r="CN34" s="340">
        <v>0</v>
      </c>
      <c r="CO34" s="340">
        <v>0</v>
      </c>
      <c r="CP34" s="340">
        <v>0</v>
      </c>
      <c r="CQ34" s="340">
        <v>0</v>
      </c>
      <c r="CR34" s="340">
        <v>5962.82604124545</v>
      </c>
      <c r="CS34" s="340">
        <v>0</v>
      </c>
      <c r="CT34" s="341">
        <f t="shared" si="10"/>
        <v>116027.66604124545</v>
      </c>
      <c r="CU34" s="343"/>
      <c r="CV34" s="81"/>
      <c r="CW34" s="81"/>
      <c r="CX34" s="340">
        <f>VLOOKUP($D34,'[2]S251 Template'!$D$17:$AR$100,39,0)</f>
        <v>46187.5577686965</v>
      </c>
      <c r="CY34" s="340">
        <f>VLOOKUP($D34,'[2]S251 Template'!$D$17:$AR$100,40,0)</f>
        <v>18465.17945821227</v>
      </c>
      <c r="CZ34" s="340">
        <f>VLOOKUP($D34,'[2]S251 Template'!$D$17:$AR$100,41,0)</f>
        <v>16078.700535564243</v>
      </c>
      <c r="DA34" s="341">
        <f t="shared" si="11"/>
        <v>80731.43776247301</v>
      </c>
      <c r="DB34" s="340">
        <f>VLOOKUP(D34,'[2]S251 Template'!$D$17:$AT$100,43,0)</f>
        <v>53435</v>
      </c>
      <c r="DC34" s="340">
        <v>0</v>
      </c>
      <c r="DD34" s="341">
        <f t="shared" si="12"/>
        <v>53435</v>
      </c>
      <c r="DE34" s="340">
        <f>VLOOKUP(D34,'[2]S251 Template'!$D$17:$AW$100,46,0)</f>
        <v>0</v>
      </c>
      <c r="DF34" s="340">
        <v>0</v>
      </c>
      <c r="DG34" s="341">
        <f t="shared" si="13"/>
        <v>0</v>
      </c>
      <c r="DH34" s="340">
        <v>0</v>
      </c>
      <c r="DI34" s="340">
        <v>0</v>
      </c>
      <c r="DJ34" s="341">
        <f t="shared" si="14"/>
        <v>0</v>
      </c>
      <c r="DK34" s="340">
        <f>VLOOKUP($D34,'[2]S251 Template'!$D$17:$BL$100,52,0)</f>
        <v>205222.15889999998</v>
      </c>
      <c r="DL34" s="340">
        <f>VLOOKUP($D34,'[2]S251 Template'!$D$17:$BL$100,53,0)</f>
        <v>16919.645940000002</v>
      </c>
      <c r="DM34" s="340">
        <f>VLOOKUP($D34,'[2]S251 Template'!$D$17:$BL$100,54,0)</f>
        <v>3154.5102599999996</v>
      </c>
      <c r="DN34" s="340">
        <f>VLOOKUP($D34,'[2]S251 Template'!$D$17:$BL$100,55,0)</f>
        <v>5807.166615</v>
      </c>
      <c r="DO34" s="340">
        <f>VLOOKUP($D34,'[2]S251 Template'!$D$17:$BL$100,56,0)</f>
        <v>205742.15099999995</v>
      </c>
      <c r="DP34" s="340">
        <f>VLOOKUP($D34,'[2]S251 Template'!$D$17:$BL$100,57,0)</f>
        <v>0</v>
      </c>
      <c r="DQ34" s="340">
        <f>VLOOKUP($D34,'[2]S251 Template'!$D$17:$BL$100,58,0)</f>
        <v>0</v>
      </c>
      <c r="DR34" s="340">
        <f>VLOOKUP($D34,'[2]S251 Template'!$D$17:$BL$100,59,0)</f>
        <v>21507.26</v>
      </c>
      <c r="DS34" s="340">
        <f>VLOOKUP($D34,'[2]S251 Template'!$D$17:$BL$100,60,0)</f>
        <v>15659</v>
      </c>
      <c r="DT34" s="340">
        <f>VLOOKUP($D34,'[2]S251 Template'!$D$17:$BL$100,61,0)</f>
        <v>0</v>
      </c>
      <c r="DU34" s="341">
        <f t="shared" si="15"/>
        <v>474011.89271499997</v>
      </c>
      <c r="DV34" s="340">
        <f>VLOOKUP($D34,'[2]S251 Template'!$D$17:$DI$100,63,0)</f>
        <v>9447.958967882401</v>
      </c>
      <c r="DW34" s="340">
        <f>VLOOKUP($D34,'[2]S251 Template'!$D$17:$DI$100,64,0)</f>
        <v>61920.12</v>
      </c>
      <c r="DX34" s="340">
        <f>VLOOKUP($D34,'[2]S251 Template'!$D$17:$DI$100,65,0)</f>
        <v>51114.240000000005</v>
      </c>
      <c r="DY34" s="340">
        <f>VLOOKUP($D34,'[2]S251 Template'!$D$17:$DI$100,66,0)</f>
        <v>29600.64</v>
      </c>
      <c r="DZ34" s="341">
        <f t="shared" si="16"/>
        <v>152082.9589678824</v>
      </c>
      <c r="EA34" s="340">
        <f>VLOOKUP($D34,'[2]S251 Template'!$D$17:$DI$100,69,0)</f>
        <v>0</v>
      </c>
      <c r="EB34" s="340">
        <f>VLOOKUP($D34,'[2]S251 Template'!$D$17:$DI$100,70,0)</f>
        <v>0</v>
      </c>
      <c r="EC34" s="340">
        <f>VLOOKUP($D34,'[2]S251 Template'!$D$17:$DI$100,71,0)</f>
        <v>0</v>
      </c>
      <c r="ED34" s="340">
        <f>VLOOKUP($D34,'[2]S251 Template'!$D$17:$DI$100,72,0)</f>
        <v>0</v>
      </c>
      <c r="EE34" s="340">
        <f>VLOOKUP($D34,'[2]S251 Template'!$D$17:$DI$100,73,0)</f>
        <v>0</v>
      </c>
      <c r="EF34" s="340">
        <f>VLOOKUP($D34,'[2]S251 Template'!$D$17:$DI$100,74,0)</f>
        <v>0</v>
      </c>
      <c r="EG34" s="340">
        <f>VLOOKUP($D34,'[2]S251 Template'!$D$17:$DI$100,75,0)</f>
        <v>0</v>
      </c>
      <c r="EH34" s="340">
        <f>VLOOKUP($D34,'[2]S251 Template'!$D$17:$DI$100,76,0)</f>
        <v>0</v>
      </c>
      <c r="EI34" s="340">
        <v>0</v>
      </c>
      <c r="EJ34" s="341">
        <f>SUM(EA34:EI34)</f>
        <v>0</v>
      </c>
      <c r="EK34" s="340">
        <f>VLOOKUP($D34,'[2]S251 Template'!$D$17:$DI$100,78,0)</f>
        <v>5537.866666666667</v>
      </c>
      <c r="EL34" s="340">
        <f>VLOOKUP($D34,'[2]S251 Template'!$D$17:$DI$100,79,0)</f>
        <v>47572.649999999965</v>
      </c>
      <c r="EM34" s="340">
        <f>VLOOKUP($D34,'[2]S251 Template'!$D$17:$DI$100,80,0)</f>
        <v>45879</v>
      </c>
      <c r="EN34" s="340">
        <v>0</v>
      </c>
      <c r="EO34" s="340">
        <v>0</v>
      </c>
      <c r="EP34" s="340">
        <v>0</v>
      </c>
      <c r="EQ34" s="340">
        <v>0</v>
      </c>
      <c r="ER34" s="340">
        <v>0</v>
      </c>
      <c r="ES34" s="340">
        <v>0</v>
      </c>
      <c r="ET34" s="340">
        <v>0</v>
      </c>
      <c r="EU34" s="340">
        <v>0</v>
      </c>
      <c r="EV34" s="341">
        <f>SUM(EK34:EU34)</f>
        <v>98989.51666666663</v>
      </c>
      <c r="EW34" s="340">
        <f>VLOOKUP($D34,'[2]S251 Template'!$D$17:$DI$100,84,0)</f>
        <v>0</v>
      </c>
      <c r="EX34" s="340">
        <f>VLOOKUP($D34,'[2]S251 Template'!$D$17:$DI$100,85,0)</f>
        <v>0</v>
      </c>
      <c r="EY34" s="340">
        <f>VLOOKUP($D34,'[2]S251 Template'!$D$17:$DI$100,86,0)</f>
        <v>0</v>
      </c>
      <c r="EZ34" s="340">
        <f>VLOOKUP($D34,'[2]S251 Template'!$D$17:$DI$100,87,0)</f>
        <v>0</v>
      </c>
      <c r="FA34" s="340">
        <f>VLOOKUP($D34,'[2]S251 Template'!$D$17:$DI$100,88,0)</f>
        <v>0</v>
      </c>
      <c r="FB34" s="340">
        <f>VLOOKUP($D34,'[2]S251 Template'!$D$17:$DI$100,89,0)</f>
        <v>0</v>
      </c>
      <c r="FC34" s="340">
        <f>VLOOKUP($D34,'[2]S251 Template'!$D$17:$DI$100,90,0)</f>
        <v>0</v>
      </c>
      <c r="FD34" s="340">
        <f>VLOOKUP($D34,'[2]S251 Template'!$D$17:$DI$100,91,0)</f>
        <v>0</v>
      </c>
      <c r="FE34" s="340">
        <v>0</v>
      </c>
      <c r="FF34" s="341">
        <f>SUM(EW34:FE34)</f>
        <v>0</v>
      </c>
      <c r="FG34" s="340">
        <v>0</v>
      </c>
      <c r="FH34" s="340">
        <v>0</v>
      </c>
      <c r="FI34" s="341">
        <f t="shared" si="17"/>
        <v>0</v>
      </c>
      <c r="FJ34" s="340">
        <f>VLOOKUP($D34,'[2]S251 Template'!$D$17:$DI$100,96,0)</f>
        <v>0</v>
      </c>
      <c r="FK34" s="340">
        <f>VLOOKUP($D34,'[2]S251 Template'!$D$17:$DI$100,97,0)</f>
        <v>-51134.429518072284</v>
      </c>
      <c r="FL34" s="340">
        <f>VLOOKUP($D34,'[2]S251 Template'!$D$17:$DI$100,98,0)</f>
        <v>0</v>
      </c>
      <c r="FM34" s="340">
        <v>0</v>
      </c>
      <c r="FN34" s="341">
        <f>SUM(FJ34:FM34)</f>
        <v>-51134.429518072284</v>
      </c>
      <c r="FO34" s="340">
        <f>VLOOKUP($D34,'[2]S251 Template'!$D$17:$DI$100,100,0)</f>
        <v>0</v>
      </c>
      <c r="FP34" s="341">
        <f t="shared" si="18"/>
        <v>258857</v>
      </c>
      <c r="FQ34" s="345">
        <f t="shared" si="19"/>
        <v>2400391.289395195</v>
      </c>
      <c r="FR34" s="81"/>
      <c r="FS34" s="341">
        <f t="shared" si="20"/>
        <v>416.9263157894737</v>
      </c>
      <c r="FT34" s="341">
        <f t="shared" si="21"/>
        <v>5757.351355598453</v>
      </c>
      <c r="FU34" s="346" t="s">
        <v>518</v>
      </c>
      <c r="FV34" s="340">
        <f>VLOOKUP(D34,'[6]Sheet1'!$A$3:$E$87,5,0)</f>
        <v>118800</v>
      </c>
      <c r="FW34" s="340">
        <v>0</v>
      </c>
      <c r="FX34" s="340">
        <v>0</v>
      </c>
      <c r="FY34" s="340">
        <f t="shared" si="22"/>
        <v>616178.330477473</v>
      </c>
    </row>
    <row r="35" spans="1:181" ht="12.75" customHeight="1" thickBot="1" thickTop="1">
      <c r="A35" s="113"/>
      <c r="B35" s="338"/>
      <c r="C35" s="320" t="s">
        <v>288</v>
      </c>
      <c r="D35" s="20">
        <v>2127</v>
      </c>
      <c r="E35" s="338"/>
      <c r="F35" s="401" t="s">
        <v>281</v>
      </c>
      <c r="G35" s="340">
        <f>VLOOKUP($D35,'[3]S251 Yr2'!$D$22:$AP$96,4,0)</f>
        <v>0</v>
      </c>
      <c r="H35" s="340">
        <f>VLOOKUP($D35,'[3]S251 Yr2'!$D$22:$AP$96,5,0)</f>
        <v>37800</v>
      </c>
      <c r="I35" s="340">
        <f>VLOOKUP($D35,'[3]S251 Yr2'!$D$22:$AP$96,6,0)</f>
        <v>0</v>
      </c>
      <c r="J35" s="340">
        <f>VLOOKUP($D35,'[3]S251 Yr2'!$D$22:$AP$96,7,0)</f>
        <v>0</v>
      </c>
      <c r="K35" s="340">
        <f>VLOOKUP($D35,'[3]S251 Yr2'!$D$22:$AP$96,8,0)</f>
        <v>0</v>
      </c>
      <c r="L35" s="341">
        <f t="shared" si="2"/>
        <v>193914</v>
      </c>
      <c r="M35" s="345">
        <f t="shared" si="3"/>
        <v>37800</v>
      </c>
      <c r="N35" s="341">
        <f t="shared" si="4"/>
        <v>39.78947368421053</v>
      </c>
      <c r="O35" s="340">
        <f>VLOOKUP($D35,'[4]S251 Yr2'!$D$22:$AU$96,12,0)</f>
        <v>0</v>
      </c>
      <c r="P35" s="340">
        <f>VLOOKUP($D35,'[4]S251 Yr2'!$D$22:$AU$96,13,0)</f>
        <v>4140</v>
      </c>
      <c r="Q35" s="340">
        <f>VLOOKUP($D35,'[4]S251 Yr2'!$D$22:$AU$96,14,0)</f>
        <v>0</v>
      </c>
      <c r="R35" s="340">
        <f>VLOOKUP($D35,'[4]S251 Yr2'!$D$22:$AU$96,15,0)</f>
        <v>0</v>
      </c>
      <c r="S35" s="342">
        <f t="shared" si="5"/>
        <v>21238.2</v>
      </c>
      <c r="T35" s="358">
        <f t="shared" si="6"/>
        <v>4140</v>
      </c>
      <c r="U35" s="340">
        <v>0</v>
      </c>
      <c r="V35" s="340">
        <v>0</v>
      </c>
      <c r="W35" s="340">
        <v>0</v>
      </c>
      <c r="X35" s="340">
        <f>VLOOKUP($D35,'[2]S251 Template'!$D$17:$DI$100,7,0)</f>
        <v>89</v>
      </c>
      <c r="Y35" s="340">
        <f>VLOOKUP($D35,'[2]S251 Template'!$D$17:$DI$100,8,0)</f>
        <v>56</v>
      </c>
      <c r="Z35" s="340">
        <f>VLOOKUP($D35,'[2]S251 Template'!$D$17:$DI$100,9,0)</f>
        <v>60</v>
      </c>
      <c r="AA35" s="340">
        <f>VLOOKUP($D35,'[2]S251 Template'!$D$17:$DI$100,10,0)</f>
        <v>59</v>
      </c>
      <c r="AB35" s="340">
        <f>VLOOKUP($D35,'[2]S251 Template'!$D$17:$DI$100,11,0)</f>
        <v>57</v>
      </c>
      <c r="AC35" s="340">
        <f>VLOOKUP($D35,'[2]S251 Template'!$D$17:$DI$100,12,0)</f>
        <v>59</v>
      </c>
      <c r="AD35" s="340">
        <f>VLOOKUP($D35,'[2]S251 Template'!$D$17:$DI$100,13,0)</f>
        <v>58</v>
      </c>
      <c r="AE35" s="340">
        <f>VLOOKUP($D35,'[2]S251 Template'!$D$17:$DI$100,14,0)</f>
        <v>0</v>
      </c>
      <c r="AF35" s="340">
        <v>0</v>
      </c>
      <c r="AG35" s="340">
        <v>0</v>
      </c>
      <c r="AH35" s="340">
        <v>0</v>
      </c>
      <c r="AI35" s="340">
        <v>0</v>
      </c>
      <c r="AJ35" s="340">
        <v>0</v>
      </c>
      <c r="AK35" s="341">
        <f t="shared" si="7"/>
        <v>1455210.096828</v>
      </c>
      <c r="AL35" s="341">
        <f t="shared" si="8"/>
        <v>438</v>
      </c>
      <c r="AM35" s="81"/>
      <c r="AN35" s="81"/>
      <c r="AO35" s="81"/>
      <c r="AP35" s="81"/>
      <c r="AQ35" s="81"/>
      <c r="AR35" s="81"/>
      <c r="AS35" s="81"/>
      <c r="AT35" s="81"/>
      <c r="AU35" s="81"/>
      <c r="AV35" s="81"/>
      <c r="AW35" s="81"/>
      <c r="AX35" s="81"/>
      <c r="AY35" s="81"/>
      <c r="AZ35" s="81"/>
      <c r="BA35" s="81"/>
      <c r="BB35" s="81"/>
      <c r="BC35" s="118"/>
      <c r="BD35" s="81"/>
      <c r="BE35" s="81"/>
      <c r="BF35" s="81"/>
      <c r="BG35" s="81"/>
      <c r="BH35" s="81"/>
      <c r="BI35" s="81"/>
      <c r="BJ35" s="81"/>
      <c r="BK35" s="81"/>
      <c r="BL35" s="81"/>
      <c r="BM35" s="81"/>
      <c r="BN35" s="81"/>
      <c r="BO35" s="81"/>
      <c r="BP35" s="81"/>
      <c r="BQ35" s="340">
        <f>VLOOKUP($D35,'[4]S251 Yr2'!$D$22:$W$96,19,0)</f>
        <v>5100</v>
      </c>
      <c r="BR35" s="340">
        <f>VLOOKUP($D35,'[4]S251 Yr2'!$D$22:$W$96,20,0)</f>
        <v>0</v>
      </c>
      <c r="BS35" s="340">
        <v>0</v>
      </c>
      <c r="BT35" s="340">
        <v>0</v>
      </c>
      <c r="BU35" s="340">
        <v>0</v>
      </c>
      <c r="BV35" s="340">
        <v>0</v>
      </c>
      <c r="BW35" s="340">
        <v>0</v>
      </c>
      <c r="BX35" s="340">
        <v>0</v>
      </c>
      <c r="BY35" s="340">
        <v>0</v>
      </c>
      <c r="BZ35" s="340">
        <v>0</v>
      </c>
      <c r="CA35" s="340">
        <v>0</v>
      </c>
      <c r="CB35" s="342">
        <f t="shared" si="9"/>
        <v>5100</v>
      </c>
      <c r="CC35" s="340">
        <v>0</v>
      </c>
      <c r="CD35" s="340">
        <v>0</v>
      </c>
      <c r="CE35" s="340">
        <v>0</v>
      </c>
      <c r="CF35" s="340">
        <v>0</v>
      </c>
      <c r="CG35" s="340">
        <v>0</v>
      </c>
      <c r="CH35" s="340">
        <v>0</v>
      </c>
      <c r="CI35" s="340">
        <f>VLOOKUP($D35,'[2]S251 Template'!$D$17:$AK$100,32,0)</f>
        <v>42056.8</v>
      </c>
      <c r="CJ35" s="340">
        <f>VLOOKUP($D35,'[2]S251 Template'!$D$17:$AK$100,33,0)</f>
        <v>46697.52</v>
      </c>
      <c r="CK35" s="340">
        <f>VLOOKUP($D35,'[2]S251 Template'!$D$17:$AK$100,34,0)</f>
        <v>2037</v>
      </c>
      <c r="CL35" s="340">
        <v>0</v>
      </c>
      <c r="CM35" s="340">
        <v>0</v>
      </c>
      <c r="CN35" s="340">
        <v>0</v>
      </c>
      <c r="CO35" s="340">
        <v>0</v>
      </c>
      <c r="CP35" s="340">
        <v>0</v>
      </c>
      <c r="CQ35" s="340">
        <v>0</v>
      </c>
      <c r="CR35" s="340">
        <v>7058.69677315002</v>
      </c>
      <c r="CS35" s="340">
        <v>0</v>
      </c>
      <c r="CT35" s="341">
        <f t="shared" si="10"/>
        <v>97850.01677315003</v>
      </c>
      <c r="CU35" s="343"/>
      <c r="CV35" s="81"/>
      <c r="CW35" s="81"/>
      <c r="CX35" s="340">
        <f>VLOOKUP($D35,'[2]S251 Template'!$D$17:$AR$100,39,0)</f>
        <v>18948.741648696</v>
      </c>
      <c r="CY35" s="340">
        <f>VLOOKUP($D35,'[2]S251 Template'!$D$17:$AR$100,40,0)</f>
        <v>12362.281162701436</v>
      </c>
      <c r="CZ35" s="340">
        <f>VLOOKUP($D35,'[2]S251 Template'!$D$17:$AR$100,41,0)</f>
        <v>6755.756527548</v>
      </c>
      <c r="DA35" s="341">
        <f t="shared" si="11"/>
        <v>38066.77933894544</v>
      </c>
      <c r="DB35" s="340">
        <f>VLOOKUP(D35,'[2]S251 Template'!$D$17:$AT$100,43,0)</f>
        <v>82922</v>
      </c>
      <c r="DC35" s="340">
        <v>0</v>
      </c>
      <c r="DD35" s="341">
        <f t="shared" si="12"/>
        <v>82922</v>
      </c>
      <c r="DE35" s="340">
        <f>VLOOKUP(D35,'[2]S251 Template'!$D$17:$AW$100,46,0)</f>
        <v>249978</v>
      </c>
      <c r="DF35" s="340">
        <v>0</v>
      </c>
      <c r="DG35" s="341">
        <f t="shared" si="13"/>
        <v>249978</v>
      </c>
      <c r="DH35" s="340">
        <v>0</v>
      </c>
      <c r="DI35" s="340">
        <v>0</v>
      </c>
      <c r="DJ35" s="341">
        <f t="shared" si="14"/>
        <v>0</v>
      </c>
      <c r="DK35" s="340">
        <f>VLOOKUP($D35,'[2]S251 Template'!$D$17:$BL$100,52,0)</f>
        <v>60633.819675</v>
      </c>
      <c r="DL35" s="340">
        <f>VLOOKUP($D35,'[2]S251 Template'!$D$17:$BL$100,53,0)</f>
        <v>7312.728329999999</v>
      </c>
      <c r="DM35" s="340">
        <f>VLOOKUP($D35,'[2]S251 Template'!$D$17:$BL$100,54,0)</f>
        <v>2007.4156199999998</v>
      </c>
      <c r="DN35" s="340">
        <f>VLOOKUP($D35,'[2]S251 Template'!$D$17:$BL$100,55,0)</f>
        <v>9033.37029</v>
      </c>
      <c r="DO35" s="340">
        <f>VLOOKUP($D35,'[2]S251 Template'!$D$17:$BL$100,56,0)</f>
        <v>116111.90699999999</v>
      </c>
      <c r="DP35" s="340">
        <f>VLOOKUP($D35,'[2]S251 Template'!$D$17:$BL$100,57,0)</f>
        <v>0</v>
      </c>
      <c r="DQ35" s="340">
        <f>VLOOKUP($D35,'[2]S251 Template'!$D$17:$BL$100,58,0)</f>
        <v>0</v>
      </c>
      <c r="DR35" s="340">
        <f>VLOOKUP($D35,'[2]S251 Template'!$D$17:$BL$100,59,0)</f>
        <v>2259.674596622888</v>
      </c>
      <c r="DS35" s="340">
        <f>VLOOKUP($D35,'[2]S251 Template'!$D$17:$BL$100,60,0)</f>
        <v>0</v>
      </c>
      <c r="DT35" s="340">
        <f>VLOOKUP($D35,'[2]S251 Template'!$D$17:$BL$100,61,0)</f>
        <v>0</v>
      </c>
      <c r="DU35" s="341">
        <f t="shared" si="15"/>
        <v>197358.91551162288</v>
      </c>
      <c r="DV35" s="340">
        <f>VLOOKUP($D35,'[2]S251 Template'!$D$17:$DI$100,63,0)</f>
        <v>6331.995732058949</v>
      </c>
      <c r="DW35" s="340">
        <f>VLOOKUP($D35,'[2]S251 Template'!$D$17:$DI$100,64,0)</f>
        <v>36079.44</v>
      </c>
      <c r="DX35" s="340">
        <f>VLOOKUP($D35,'[2]S251 Template'!$D$17:$DI$100,65,0)</f>
        <v>57641.56</v>
      </c>
      <c r="DY35" s="340">
        <f>VLOOKUP($D35,'[2]S251 Template'!$D$17:$DI$100,66,0)</f>
        <v>33380.659999999996</v>
      </c>
      <c r="DZ35" s="341">
        <f t="shared" si="16"/>
        <v>133433.65573205895</v>
      </c>
      <c r="EA35" s="340">
        <f>VLOOKUP($D35,'[2]S251 Template'!$D$17:$DI$100,69,0)</f>
        <v>0</v>
      </c>
      <c r="EB35" s="340">
        <f>VLOOKUP($D35,'[2]S251 Template'!$D$17:$DI$100,70,0)</f>
        <v>0</v>
      </c>
      <c r="EC35" s="340">
        <f>VLOOKUP($D35,'[2]S251 Template'!$D$17:$DI$100,71,0)</f>
        <v>0</v>
      </c>
      <c r="ED35" s="340">
        <f>VLOOKUP($D35,'[2]S251 Template'!$D$17:$DI$100,72,0)</f>
        <v>0</v>
      </c>
      <c r="EE35" s="340">
        <f>VLOOKUP($D35,'[2]S251 Template'!$D$17:$DI$100,73,0)</f>
        <v>0</v>
      </c>
      <c r="EF35" s="340">
        <f>VLOOKUP($D35,'[2]S251 Template'!$D$17:$DI$100,74,0)</f>
        <v>0</v>
      </c>
      <c r="EG35" s="340">
        <f>VLOOKUP($D35,'[2]S251 Template'!$D$17:$DI$100,75,0)</f>
        <v>0</v>
      </c>
      <c r="EH35" s="340">
        <f>VLOOKUP($D35,'[2]S251 Template'!$D$17:$DI$100,76,0)</f>
        <v>0</v>
      </c>
      <c r="EI35" s="340">
        <v>0</v>
      </c>
      <c r="EJ35" s="341">
        <f>SUM(EA35:EI35)</f>
        <v>0</v>
      </c>
      <c r="EK35" s="340">
        <f>VLOOKUP($D35,'[2]S251 Template'!$D$17:$DI$100,78,0)</f>
        <v>2215.1466666666665</v>
      </c>
      <c r="EL35" s="340">
        <f>VLOOKUP($D35,'[2]S251 Template'!$D$17:$DI$100,79,0)</f>
        <v>30794.149999999965</v>
      </c>
      <c r="EM35" s="340">
        <f>VLOOKUP($D35,'[2]S251 Template'!$D$17:$DI$100,80,0)</f>
        <v>79433</v>
      </c>
      <c r="EN35" s="340">
        <v>0</v>
      </c>
      <c r="EO35" s="340">
        <v>0</v>
      </c>
      <c r="EP35" s="340">
        <v>0</v>
      </c>
      <c r="EQ35" s="340">
        <v>0</v>
      </c>
      <c r="ER35" s="340">
        <v>0</v>
      </c>
      <c r="ES35" s="340">
        <v>0</v>
      </c>
      <c r="ET35" s="340">
        <v>0</v>
      </c>
      <c r="EU35" s="340">
        <v>0</v>
      </c>
      <c r="EV35" s="341">
        <f>SUM(EK35:EU35)</f>
        <v>112442.29666666663</v>
      </c>
      <c r="EW35" s="340">
        <f>VLOOKUP($D35,'[2]S251 Template'!$D$17:$DI$100,84,0)</f>
        <v>0</v>
      </c>
      <c r="EX35" s="340">
        <f>VLOOKUP($D35,'[2]S251 Template'!$D$17:$DI$100,85,0)</f>
        <v>0</v>
      </c>
      <c r="EY35" s="340">
        <f>VLOOKUP($D35,'[2]S251 Template'!$D$17:$DI$100,86,0)</f>
        <v>0</v>
      </c>
      <c r="EZ35" s="340">
        <f>VLOOKUP($D35,'[2]S251 Template'!$D$17:$DI$100,87,0)</f>
        <v>0</v>
      </c>
      <c r="FA35" s="340">
        <f>VLOOKUP($D35,'[2]S251 Template'!$D$17:$DI$100,88,0)</f>
        <v>2000.0000000000002</v>
      </c>
      <c r="FB35" s="340">
        <f>VLOOKUP($D35,'[2]S251 Template'!$D$17:$DI$100,89,0)</f>
        <v>0</v>
      </c>
      <c r="FC35" s="340">
        <f>VLOOKUP($D35,'[2]S251 Template'!$D$17:$DI$100,90,0)</f>
        <v>0</v>
      </c>
      <c r="FD35" s="340">
        <f>VLOOKUP($D35,'[2]S251 Template'!$D$17:$DI$100,91,0)</f>
        <v>55000</v>
      </c>
      <c r="FE35" s="340">
        <v>0</v>
      </c>
      <c r="FF35" s="341">
        <f>SUM(EW35:FE35)</f>
        <v>57000</v>
      </c>
      <c r="FG35" s="340">
        <v>0</v>
      </c>
      <c r="FH35" s="340">
        <v>0</v>
      </c>
      <c r="FI35" s="341">
        <f t="shared" si="17"/>
        <v>0</v>
      </c>
      <c r="FJ35" s="340">
        <f>VLOOKUP($D35,'[2]S251 Template'!$D$17:$DI$100,96,0)</f>
        <v>0</v>
      </c>
      <c r="FK35" s="340">
        <f>VLOOKUP($D35,'[2]S251 Template'!$D$17:$DI$100,97,0)</f>
        <v>-36360.12205372923</v>
      </c>
      <c r="FL35" s="340">
        <f>VLOOKUP($D35,'[2]S251 Template'!$D$17:$DI$100,98,0)</f>
        <v>0</v>
      </c>
      <c r="FM35" s="340">
        <v>0</v>
      </c>
      <c r="FN35" s="341">
        <f>SUM(FJ35:FM35)</f>
        <v>-36360.12205372923</v>
      </c>
      <c r="FO35" s="340">
        <f>VLOOKUP($D35,'[2]S251 Template'!$D$17:$DI$100,100,0)</f>
        <v>0</v>
      </c>
      <c r="FP35" s="341">
        <f t="shared" si="18"/>
        <v>220252.2</v>
      </c>
      <c r="FQ35" s="345">
        <f t="shared" si="19"/>
        <v>2608153.8387967143</v>
      </c>
      <c r="FR35" s="81"/>
      <c r="FS35" s="341">
        <f t="shared" si="20"/>
        <v>477.7894736842105</v>
      </c>
      <c r="FT35" s="341">
        <f t="shared" si="21"/>
        <v>5458.7930091581375</v>
      </c>
      <c r="FU35" s="346" t="s">
        <v>518</v>
      </c>
      <c r="FV35" s="340">
        <f>VLOOKUP(D35,'[6]Sheet1'!$A$3:$E$87,5,0)</f>
        <v>62400</v>
      </c>
      <c r="FW35" s="340">
        <v>0</v>
      </c>
      <c r="FX35" s="340">
        <v>0</v>
      </c>
      <c r="FY35" s="340">
        <f t="shared" si="22"/>
        <v>573425.6948505683</v>
      </c>
    </row>
    <row r="36" spans="1:181" ht="12.75" customHeight="1" thickBot="1" thickTop="1">
      <c r="A36" s="113"/>
      <c r="B36" s="338"/>
      <c r="C36" s="320" t="s">
        <v>289</v>
      </c>
      <c r="D36" s="20">
        <v>2148</v>
      </c>
      <c r="E36" s="338"/>
      <c r="F36" s="401" t="s">
        <v>281</v>
      </c>
      <c r="G36" s="340">
        <f>VLOOKUP($D36,'[3]S251 Yr2'!$D$22:$AP$96,4,0)</f>
        <v>0</v>
      </c>
      <c r="H36" s="340">
        <f>VLOOKUP($D36,'[3]S251 Yr2'!$D$22:$AP$96,5,0)</f>
        <v>28110</v>
      </c>
      <c r="I36" s="340">
        <f>VLOOKUP($D36,'[3]S251 Yr2'!$D$22:$AP$96,6,0)</f>
        <v>0</v>
      </c>
      <c r="J36" s="340">
        <f>VLOOKUP($D36,'[3]S251 Yr2'!$D$22:$AP$96,7,0)</f>
        <v>0</v>
      </c>
      <c r="K36" s="340">
        <f>VLOOKUP($D36,'[3]S251 Yr2'!$D$22:$AP$96,8,0)</f>
        <v>0</v>
      </c>
      <c r="L36" s="341">
        <f t="shared" si="2"/>
        <v>144204.3</v>
      </c>
      <c r="M36" s="345">
        <f t="shared" si="3"/>
        <v>28110</v>
      </c>
      <c r="N36" s="341">
        <f t="shared" si="4"/>
        <v>29.589473684210525</v>
      </c>
      <c r="O36" s="340">
        <f>VLOOKUP($D36,'[4]S251 Yr2'!$D$22:$AU$96,12,0)</f>
        <v>0</v>
      </c>
      <c r="P36" s="340">
        <f>VLOOKUP($D36,'[4]S251 Yr2'!$D$22:$AU$96,13,0)</f>
        <v>0</v>
      </c>
      <c r="Q36" s="340">
        <f>VLOOKUP($D36,'[4]S251 Yr2'!$D$22:$AU$96,14,0)</f>
        <v>0</v>
      </c>
      <c r="R36" s="340">
        <f>VLOOKUP($D36,'[4]S251 Yr2'!$D$22:$AU$96,15,0)</f>
        <v>0</v>
      </c>
      <c r="S36" s="342">
        <f t="shared" si="5"/>
        <v>0</v>
      </c>
      <c r="T36" s="358">
        <f t="shared" si="6"/>
        <v>0</v>
      </c>
      <c r="U36" s="340">
        <v>0</v>
      </c>
      <c r="V36" s="340">
        <v>0</v>
      </c>
      <c r="W36" s="340">
        <v>0</v>
      </c>
      <c r="X36" s="340">
        <f>VLOOKUP($D36,'[2]S251 Template'!$D$17:$DI$100,7,0)</f>
        <v>60</v>
      </c>
      <c r="Y36" s="340">
        <f>VLOOKUP($D36,'[2]S251 Template'!$D$17:$DI$100,8,0)</f>
        <v>60</v>
      </c>
      <c r="Z36" s="340">
        <f>VLOOKUP($D36,'[2]S251 Template'!$D$17:$DI$100,9,0)</f>
        <v>57</v>
      </c>
      <c r="AA36" s="340">
        <f>VLOOKUP($D36,'[2]S251 Template'!$D$17:$DI$100,10,0)</f>
        <v>45</v>
      </c>
      <c r="AB36" s="340">
        <f>VLOOKUP($D36,'[2]S251 Template'!$D$17:$DI$100,11,0)</f>
        <v>44</v>
      </c>
      <c r="AC36" s="340">
        <f>VLOOKUP($D36,'[2]S251 Template'!$D$17:$DI$100,12,0)</f>
        <v>45</v>
      </c>
      <c r="AD36" s="340">
        <f>VLOOKUP($D36,'[2]S251 Template'!$D$17:$DI$100,13,0)</f>
        <v>40</v>
      </c>
      <c r="AE36" s="340">
        <f>VLOOKUP($D36,'[2]S251 Template'!$D$17:$DI$100,14,0)</f>
        <v>0</v>
      </c>
      <c r="AF36" s="340">
        <v>0</v>
      </c>
      <c r="AG36" s="340">
        <v>0</v>
      </c>
      <c r="AH36" s="340">
        <v>0</v>
      </c>
      <c r="AI36" s="340">
        <v>0</v>
      </c>
      <c r="AJ36" s="340">
        <v>0</v>
      </c>
      <c r="AK36" s="341">
        <f t="shared" si="7"/>
        <v>1158295.799196</v>
      </c>
      <c r="AL36" s="341">
        <f t="shared" si="8"/>
        <v>351</v>
      </c>
      <c r="AM36" s="81"/>
      <c r="AN36" s="81"/>
      <c r="AO36" s="81"/>
      <c r="AP36" s="81"/>
      <c r="AQ36" s="81"/>
      <c r="AR36" s="81"/>
      <c r="AS36" s="81"/>
      <c r="AT36" s="81"/>
      <c r="AU36" s="81"/>
      <c r="AV36" s="81"/>
      <c r="AW36" s="81"/>
      <c r="AX36" s="81"/>
      <c r="AY36" s="81"/>
      <c r="AZ36" s="81"/>
      <c r="BA36" s="81"/>
      <c r="BB36" s="81"/>
      <c r="BC36" s="118"/>
      <c r="BD36" s="81"/>
      <c r="BE36" s="81"/>
      <c r="BF36" s="81"/>
      <c r="BG36" s="81"/>
      <c r="BH36" s="81"/>
      <c r="BI36" s="81"/>
      <c r="BJ36" s="81"/>
      <c r="BK36" s="81"/>
      <c r="BL36" s="81"/>
      <c r="BM36" s="81"/>
      <c r="BN36" s="81"/>
      <c r="BO36" s="81"/>
      <c r="BP36" s="81"/>
      <c r="BQ36" s="340">
        <f>VLOOKUP($D36,'[4]S251 Yr2'!$D$22:$W$96,19,0)</f>
        <v>0</v>
      </c>
      <c r="BR36" s="340">
        <f>VLOOKUP($D36,'[4]S251 Yr2'!$D$22:$W$96,20,0)</f>
        <v>0</v>
      </c>
      <c r="BS36" s="340">
        <v>0</v>
      </c>
      <c r="BT36" s="340">
        <v>0</v>
      </c>
      <c r="BU36" s="340">
        <v>0</v>
      </c>
      <c r="BV36" s="340">
        <v>0</v>
      </c>
      <c r="BW36" s="340">
        <v>0</v>
      </c>
      <c r="BX36" s="340">
        <v>0</v>
      </c>
      <c r="BY36" s="340">
        <v>0</v>
      </c>
      <c r="BZ36" s="340">
        <v>0</v>
      </c>
      <c r="CA36" s="340">
        <v>0</v>
      </c>
      <c r="CB36" s="342">
        <f t="shared" si="9"/>
        <v>0</v>
      </c>
      <c r="CC36" s="340">
        <v>0</v>
      </c>
      <c r="CD36" s="340">
        <v>0</v>
      </c>
      <c r="CE36" s="340">
        <v>0</v>
      </c>
      <c r="CF36" s="340">
        <v>0</v>
      </c>
      <c r="CG36" s="340">
        <v>0</v>
      </c>
      <c r="CH36" s="340">
        <v>0</v>
      </c>
      <c r="CI36" s="340">
        <f>VLOOKUP($D36,'[2]S251 Template'!$D$17:$AK$100,32,0)</f>
        <v>50468.16</v>
      </c>
      <c r="CJ36" s="340">
        <f>VLOOKUP($D36,'[2]S251 Template'!$D$17:$AK$100,33,0)</f>
        <v>33262.2</v>
      </c>
      <c r="CK36" s="340">
        <f>VLOOKUP($D36,'[2]S251 Template'!$D$17:$AK$100,34,0)</f>
        <v>1632</v>
      </c>
      <c r="CL36" s="340">
        <v>0</v>
      </c>
      <c r="CM36" s="340">
        <v>0</v>
      </c>
      <c r="CN36" s="340">
        <v>0</v>
      </c>
      <c r="CO36" s="340">
        <v>0</v>
      </c>
      <c r="CP36" s="340">
        <v>0</v>
      </c>
      <c r="CQ36" s="340">
        <v>0</v>
      </c>
      <c r="CR36" s="340">
        <v>5656.626866154467</v>
      </c>
      <c r="CS36" s="340">
        <v>0</v>
      </c>
      <c r="CT36" s="341">
        <f t="shared" si="10"/>
        <v>91018.98686615448</v>
      </c>
      <c r="CU36" s="343"/>
      <c r="CV36" s="81"/>
      <c r="CW36" s="81"/>
      <c r="CX36" s="340">
        <f>VLOOKUP($D36,'[2]S251 Template'!$D$17:$AR$100,39,0)</f>
        <v>18159.210746667</v>
      </c>
      <c r="CY36" s="340">
        <f>VLOOKUP($D36,'[2]S251 Template'!$D$17:$AR$100,40,0)</f>
        <v>11579.85830430261</v>
      </c>
      <c r="CZ36" s="340">
        <f>VLOOKUP($D36,'[2]S251 Template'!$D$17:$AR$100,41,0)</f>
        <v>7431.3321803028</v>
      </c>
      <c r="DA36" s="341">
        <f t="shared" si="11"/>
        <v>37170.40123127241</v>
      </c>
      <c r="DB36" s="340">
        <f>VLOOKUP(D36,'[2]S251 Template'!$D$17:$AT$100,43,0)</f>
        <v>6549</v>
      </c>
      <c r="DC36" s="340">
        <v>0</v>
      </c>
      <c r="DD36" s="341">
        <f t="shared" si="12"/>
        <v>6549</v>
      </c>
      <c r="DE36" s="340">
        <f>VLOOKUP(D36,'[2]S251 Template'!$D$17:$AW$100,46,0)</f>
        <v>0</v>
      </c>
      <c r="DF36" s="340">
        <v>0</v>
      </c>
      <c r="DG36" s="341">
        <f t="shared" si="13"/>
        <v>0</v>
      </c>
      <c r="DH36" s="340">
        <v>0</v>
      </c>
      <c r="DI36" s="340">
        <v>0</v>
      </c>
      <c r="DJ36" s="341">
        <f t="shared" si="14"/>
        <v>0</v>
      </c>
      <c r="DK36" s="340">
        <f>VLOOKUP($D36,'[2]S251 Template'!$D$17:$BL$100,52,0)</f>
        <v>97946.93947499999</v>
      </c>
      <c r="DL36" s="340">
        <f>VLOOKUP($D36,'[2]S251 Template'!$D$17:$BL$100,53,0)</f>
        <v>4588.37856</v>
      </c>
      <c r="DM36" s="340">
        <f>VLOOKUP($D36,'[2]S251 Template'!$D$17:$BL$100,54,0)</f>
        <v>2007.4156199999998</v>
      </c>
      <c r="DN36" s="340">
        <f>VLOOKUP($D36,'[2]S251 Template'!$D$17:$BL$100,55,0)</f>
        <v>7957.969065</v>
      </c>
      <c r="DO36" s="340">
        <f>VLOOKUP($D36,'[2]S251 Template'!$D$17:$BL$100,56,0)</f>
        <v>132917.57775</v>
      </c>
      <c r="DP36" s="340">
        <f>VLOOKUP($D36,'[2]S251 Template'!$D$17:$BL$100,57,0)</f>
        <v>0</v>
      </c>
      <c r="DQ36" s="340">
        <f>VLOOKUP($D36,'[2]S251 Template'!$D$17:$BL$100,58,0)</f>
        <v>0</v>
      </c>
      <c r="DR36" s="340">
        <f>VLOOKUP($D36,'[2]S251 Template'!$D$17:$BL$100,59,0)</f>
        <v>21507.26</v>
      </c>
      <c r="DS36" s="340">
        <f>VLOOKUP($D36,'[2]S251 Template'!$D$17:$BL$100,60,0)</f>
        <v>892</v>
      </c>
      <c r="DT36" s="340">
        <f>VLOOKUP($D36,'[2]S251 Template'!$D$17:$BL$100,61,0)</f>
        <v>0</v>
      </c>
      <c r="DU36" s="341">
        <f t="shared" si="15"/>
        <v>267817.54047</v>
      </c>
      <c r="DV36" s="340">
        <f>VLOOKUP($D36,'[2]S251 Template'!$D$17:$DI$100,63,0)</f>
        <v>4828.047104190638</v>
      </c>
      <c r="DW36" s="340">
        <f>VLOOKUP($D36,'[2]S251 Template'!$D$17:$DI$100,64,0)</f>
        <v>22190.1</v>
      </c>
      <c r="DX36" s="340">
        <f>VLOOKUP($D36,'[2]S251 Template'!$D$17:$DI$100,65,0)</f>
        <v>43877</v>
      </c>
      <c r="DY36" s="340">
        <f>VLOOKUP($D36,'[2]S251 Template'!$D$17:$DI$100,66,0)</f>
        <v>25409.5</v>
      </c>
      <c r="DZ36" s="341">
        <f t="shared" si="16"/>
        <v>96304.64710419063</v>
      </c>
      <c r="EA36" s="340">
        <f>VLOOKUP($D36,'[2]S251 Template'!$D$17:$DI$100,69,0)</f>
        <v>0</v>
      </c>
      <c r="EB36" s="340">
        <f>VLOOKUP($D36,'[2]S251 Template'!$D$17:$DI$100,70,0)</f>
        <v>0</v>
      </c>
      <c r="EC36" s="340">
        <f>VLOOKUP($D36,'[2]S251 Template'!$D$17:$DI$100,71,0)</f>
        <v>0</v>
      </c>
      <c r="ED36" s="340">
        <f>VLOOKUP($D36,'[2]S251 Template'!$D$17:$DI$100,72,0)</f>
        <v>0</v>
      </c>
      <c r="EE36" s="340">
        <f>VLOOKUP($D36,'[2]S251 Template'!$D$17:$DI$100,73,0)</f>
        <v>0</v>
      </c>
      <c r="EF36" s="340">
        <f>VLOOKUP($D36,'[2]S251 Template'!$D$17:$DI$100,74,0)</f>
        <v>0</v>
      </c>
      <c r="EG36" s="340">
        <f>VLOOKUP($D36,'[2]S251 Template'!$D$17:$DI$100,75,0)</f>
        <v>0</v>
      </c>
      <c r="EH36" s="340">
        <f>VLOOKUP($D36,'[2]S251 Template'!$D$17:$DI$100,76,0)</f>
        <v>206.0602</v>
      </c>
      <c r="EI36" s="340">
        <v>0</v>
      </c>
      <c r="EJ36" s="341">
        <f>SUM(EA36:EI36)</f>
        <v>206.0602</v>
      </c>
      <c r="EK36" s="340">
        <f>VLOOKUP($D36,'[2]S251 Template'!$D$17:$DI$100,78,0)</f>
        <v>11075.733333333334</v>
      </c>
      <c r="EL36" s="340">
        <f>VLOOKUP($D36,'[2]S251 Template'!$D$17:$DI$100,79,0)</f>
        <v>41791.649999999965</v>
      </c>
      <c r="EM36" s="340">
        <f>VLOOKUP($D36,'[2]S251 Template'!$D$17:$DI$100,80,0)</f>
        <v>49117</v>
      </c>
      <c r="EN36" s="340">
        <v>0</v>
      </c>
      <c r="EO36" s="340">
        <v>0</v>
      </c>
      <c r="EP36" s="340">
        <v>0</v>
      </c>
      <c r="EQ36" s="340">
        <v>0</v>
      </c>
      <c r="ER36" s="340">
        <v>0</v>
      </c>
      <c r="ES36" s="340">
        <v>0</v>
      </c>
      <c r="ET36" s="340">
        <v>0</v>
      </c>
      <c r="EU36" s="340">
        <v>0</v>
      </c>
      <c r="EV36" s="341">
        <f>SUM(EK36:EU36)</f>
        <v>101984.3833333333</v>
      </c>
      <c r="EW36" s="340">
        <f>VLOOKUP($D36,'[2]S251 Template'!$D$17:$DI$100,84,0)</f>
        <v>0</v>
      </c>
      <c r="EX36" s="340">
        <f>VLOOKUP($D36,'[2]S251 Template'!$D$17:$DI$100,85,0)</f>
        <v>20456.425000000003</v>
      </c>
      <c r="EY36" s="340">
        <f>VLOOKUP($D36,'[2]S251 Template'!$D$17:$DI$100,86,0)</f>
        <v>0</v>
      </c>
      <c r="EZ36" s="340">
        <f>VLOOKUP($D36,'[2]S251 Template'!$D$17:$DI$100,87,0)</f>
        <v>0</v>
      </c>
      <c r="FA36" s="340">
        <f>VLOOKUP($D36,'[2]S251 Template'!$D$17:$DI$100,88,0)</f>
        <v>4287</v>
      </c>
      <c r="FB36" s="340">
        <f>VLOOKUP($D36,'[2]S251 Template'!$D$17:$DI$100,89,0)</f>
        <v>0</v>
      </c>
      <c r="FC36" s="340">
        <f>VLOOKUP($D36,'[2]S251 Template'!$D$17:$DI$100,90,0)</f>
        <v>27591.4942275</v>
      </c>
      <c r="FD36" s="340">
        <f>VLOOKUP($D36,'[2]S251 Template'!$D$17:$DI$100,91,0)</f>
        <v>0</v>
      </c>
      <c r="FE36" s="340">
        <v>0</v>
      </c>
      <c r="FF36" s="341">
        <f>SUM(EW36:FE36)</f>
        <v>52334.9192275</v>
      </c>
      <c r="FG36" s="340">
        <v>0</v>
      </c>
      <c r="FH36" s="340">
        <v>0</v>
      </c>
      <c r="FI36" s="341">
        <f t="shared" si="17"/>
        <v>0</v>
      </c>
      <c r="FJ36" s="340">
        <f>VLOOKUP($D36,'[2]S251 Template'!$D$17:$DI$100,96,0)</f>
        <v>0</v>
      </c>
      <c r="FK36" s="340">
        <f>VLOOKUP($D36,'[2]S251 Template'!$D$17:$DI$100,97,0)</f>
        <v>-27367.26218971631</v>
      </c>
      <c r="FL36" s="340">
        <f>VLOOKUP($D36,'[2]S251 Template'!$D$17:$DI$100,98,0)</f>
        <v>0</v>
      </c>
      <c r="FM36" s="340">
        <v>0</v>
      </c>
      <c r="FN36" s="341">
        <f>SUM(FJ36:FM36)</f>
        <v>-27367.26218971631</v>
      </c>
      <c r="FO36" s="340">
        <f>VLOOKUP($D36,'[2]S251 Template'!$D$17:$DI$100,100,0)</f>
        <v>0</v>
      </c>
      <c r="FP36" s="341">
        <f t="shared" si="18"/>
        <v>144204.3</v>
      </c>
      <c r="FQ36" s="345">
        <f t="shared" si="19"/>
        <v>1928518.7754387343</v>
      </c>
      <c r="FR36" s="81"/>
      <c r="FS36" s="341">
        <f t="shared" si="20"/>
        <v>380.58947368421053</v>
      </c>
      <c r="FT36" s="341">
        <f t="shared" si="21"/>
        <v>5067.18894973669</v>
      </c>
      <c r="FU36" s="346" t="s">
        <v>518</v>
      </c>
      <c r="FV36" s="340">
        <f>VLOOKUP(D36,'[6]Sheet1'!$A$3:$E$87,5,0)</f>
        <v>73200</v>
      </c>
      <c r="FW36" s="340">
        <v>0</v>
      </c>
      <c r="FX36" s="340">
        <v>0</v>
      </c>
      <c r="FY36" s="340">
        <f t="shared" si="22"/>
        <v>311536.9417012724</v>
      </c>
    </row>
    <row r="37" spans="1:181" ht="12.75" customHeight="1" thickBot="1" thickTop="1">
      <c r="A37" s="113"/>
      <c r="B37" s="338"/>
      <c r="C37" s="320" t="s">
        <v>290</v>
      </c>
      <c r="D37" s="20">
        <v>2158</v>
      </c>
      <c r="E37" s="338"/>
      <c r="F37" s="401" t="s">
        <v>281</v>
      </c>
      <c r="G37" s="340">
        <f>VLOOKUP($D37,'[3]S251 Yr2'!$D$22:$AP$96,4,0)</f>
        <v>0</v>
      </c>
      <c r="H37" s="340">
        <f>VLOOKUP($D37,'[3]S251 Yr2'!$D$22:$AP$96,5,0)</f>
        <v>20910</v>
      </c>
      <c r="I37" s="340">
        <f>VLOOKUP($D37,'[3]S251 Yr2'!$D$22:$AP$96,6,0)</f>
        <v>0</v>
      </c>
      <c r="J37" s="340">
        <f>VLOOKUP($D37,'[3]S251 Yr2'!$D$22:$AP$96,7,0)</f>
        <v>0</v>
      </c>
      <c r="K37" s="340">
        <f>VLOOKUP($D37,'[3]S251 Yr2'!$D$22:$AP$96,8,0)</f>
        <v>0</v>
      </c>
      <c r="L37" s="341">
        <f t="shared" si="2"/>
        <v>107268.3</v>
      </c>
      <c r="M37" s="345">
        <f t="shared" si="3"/>
        <v>20910</v>
      </c>
      <c r="N37" s="341">
        <f t="shared" si="4"/>
        <v>22.010526315789473</v>
      </c>
      <c r="O37" s="340">
        <f>VLOOKUP($D37,'[4]S251 Yr2'!$D$22:$AU$96,12,0)</f>
        <v>0</v>
      </c>
      <c r="P37" s="340">
        <f>VLOOKUP($D37,'[4]S251 Yr2'!$D$22:$AU$96,13,0)</f>
        <v>2880</v>
      </c>
      <c r="Q37" s="340">
        <f>VLOOKUP($D37,'[4]S251 Yr2'!$D$22:$AU$96,14,0)</f>
        <v>0</v>
      </c>
      <c r="R37" s="340">
        <f>VLOOKUP($D37,'[4]S251 Yr2'!$D$22:$AU$96,15,0)</f>
        <v>0</v>
      </c>
      <c r="S37" s="342">
        <f t="shared" si="5"/>
        <v>14774.4</v>
      </c>
      <c r="T37" s="358">
        <f t="shared" si="6"/>
        <v>2880</v>
      </c>
      <c r="U37" s="340">
        <v>0</v>
      </c>
      <c r="V37" s="340">
        <v>0</v>
      </c>
      <c r="W37" s="340">
        <v>0</v>
      </c>
      <c r="X37" s="340">
        <f>VLOOKUP($D37,'[2]S251 Template'!$D$17:$DI$100,7,0)</f>
        <v>84</v>
      </c>
      <c r="Y37" s="340">
        <f>VLOOKUP($D37,'[2]S251 Template'!$D$17:$DI$100,8,0)</f>
        <v>105</v>
      </c>
      <c r="Z37" s="340">
        <f>VLOOKUP($D37,'[2]S251 Template'!$D$17:$DI$100,9,0)</f>
        <v>107</v>
      </c>
      <c r="AA37" s="340">
        <f>VLOOKUP($D37,'[2]S251 Template'!$D$17:$DI$100,10,0)</f>
        <v>77</v>
      </c>
      <c r="AB37" s="340">
        <f>VLOOKUP($D37,'[2]S251 Template'!$D$17:$DI$100,11,0)</f>
        <v>82</v>
      </c>
      <c r="AC37" s="340">
        <f>VLOOKUP($D37,'[2]S251 Template'!$D$17:$DI$100,12,0)</f>
        <v>60</v>
      </c>
      <c r="AD37" s="340">
        <f>VLOOKUP($D37,'[2]S251 Template'!$D$17:$DI$100,13,0)</f>
        <v>64</v>
      </c>
      <c r="AE37" s="340">
        <f>VLOOKUP($D37,'[2]S251 Template'!$D$17:$DI$100,14,0)</f>
        <v>0</v>
      </c>
      <c r="AF37" s="340">
        <v>0</v>
      </c>
      <c r="AG37" s="340">
        <v>0</v>
      </c>
      <c r="AH37" s="340">
        <v>0</v>
      </c>
      <c r="AI37" s="340">
        <v>0</v>
      </c>
      <c r="AJ37" s="340">
        <v>0</v>
      </c>
      <c r="AK37" s="341">
        <f t="shared" si="7"/>
        <v>1899880.0979039997</v>
      </c>
      <c r="AL37" s="341">
        <f t="shared" si="8"/>
        <v>579</v>
      </c>
      <c r="AM37" s="81"/>
      <c r="AN37" s="81"/>
      <c r="AO37" s="81"/>
      <c r="AP37" s="81"/>
      <c r="AQ37" s="81"/>
      <c r="AR37" s="81"/>
      <c r="AS37" s="81"/>
      <c r="AT37" s="81"/>
      <c r="AU37" s="81"/>
      <c r="AV37" s="81"/>
      <c r="AW37" s="81"/>
      <c r="AX37" s="81"/>
      <c r="AY37" s="81"/>
      <c r="AZ37" s="81"/>
      <c r="BA37" s="81"/>
      <c r="BB37" s="81"/>
      <c r="BC37" s="118"/>
      <c r="BD37" s="81"/>
      <c r="BE37" s="81"/>
      <c r="BF37" s="81"/>
      <c r="BG37" s="81"/>
      <c r="BH37" s="81"/>
      <c r="BI37" s="81"/>
      <c r="BJ37" s="81"/>
      <c r="BK37" s="81"/>
      <c r="BL37" s="81"/>
      <c r="BM37" s="81"/>
      <c r="BN37" s="81"/>
      <c r="BO37" s="81"/>
      <c r="BP37" s="81"/>
      <c r="BQ37" s="340">
        <f>VLOOKUP($D37,'[4]S251 Yr2'!$D$22:$W$96,19,0)</f>
        <v>31600</v>
      </c>
      <c r="BR37" s="340">
        <f>VLOOKUP($D37,'[4]S251 Yr2'!$D$22:$W$96,20,0)</f>
        <v>7300</v>
      </c>
      <c r="BS37" s="340">
        <v>0</v>
      </c>
      <c r="BT37" s="340">
        <v>0</v>
      </c>
      <c r="BU37" s="340">
        <v>0</v>
      </c>
      <c r="BV37" s="340">
        <v>0</v>
      </c>
      <c r="BW37" s="340">
        <v>0</v>
      </c>
      <c r="BX37" s="340">
        <v>0</v>
      </c>
      <c r="BY37" s="340">
        <v>0</v>
      </c>
      <c r="BZ37" s="340">
        <v>0</v>
      </c>
      <c r="CA37" s="340">
        <v>0</v>
      </c>
      <c r="CB37" s="342">
        <f t="shared" si="9"/>
        <v>38900</v>
      </c>
      <c r="CC37" s="340">
        <v>0</v>
      </c>
      <c r="CD37" s="340">
        <v>0</v>
      </c>
      <c r="CE37" s="340">
        <v>0</v>
      </c>
      <c r="CF37" s="340">
        <v>0</v>
      </c>
      <c r="CG37" s="340">
        <v>0</v>
      </c>
      <c r="CH37" s="340">
        <v>0</v>
      </c>
      <c r="CI37" s="340">
        <f>VLOOKUP($D37,'[2]S251 Template'!$D$17:$AK$100,32,0)</f>
        <v>136684.6</v>
      </c>
      <c r="CJ37" s="340">
        <f>VLOOKUP($D37,'[2]S251 Template'!$D$17:$AK$100,33,0)</f>
        <v>41610.36</v>
      </c>
      <c r="CK37" s="340">
        <f>VLOOKUP($D37,'[2]S251 Template'!$D$17:$AK$100,34,0)</f>
        <v>2692</v>
      </c>
      <c r="CL37" s="340">
        <v>0</v>
      </c>
      <c r="CM37" s="340">
        <v>0</v>
      </c>
      <c r="CN37" s="340">
        <v>0</v>
      </c>
      <c r="CO37" s="340">
        <v>0</v>
      </c>
      <c r="CP37" s="340">
        <v>0</v>
      </c>
      <c r="CQ37" s="340">
        <v>0</v>
      </c>
      <c r="CR37" s="340">
        <v>9331.016967246258</v>
      </c>
      <c r="CS37" s="340">
        <v>0</v>
      </c>
      <c r="CT37" s="341">
        <f t="shared" si="10"/>
        <v>190317.97696724627</v>
      </c>
      <c r="CU37" s="343"/>
      <c r="CV37" s="81"/>
      <c r="CW37" s="81"/>
      <c r="CX37" s="340">
        <f>VLOOKUP($D37,'[2]S251 Template'!$D$17:$AR$100,39,0)</f>
        <v>21712.099805797498</v>
      </c>
      <c r="CY37" s="340">
        <f>VLOOKUP($D37,'[2]S251 Template'!$D$17:$AR$100,40,0)</f>
        <v>23472.68575196475</v>
      </c>
      <c r="CZ37" s="340">
        <f>VLOOKUP($D37,'[2]S251 Template'!$D$17:$AR$100,41,0)</f>
        <v>23982.935672795404</v>
      </c>
      <c r="DA37" s="341">
        <f t="shared" si="11"/>
        <v>69167.72123055765</v>
      </c>
      <c r="DB37" s="340">
        <f>VLOOKUP(D37,'[2]S251 Template'!$D$17:$AT$100,43,0)</f>
        <v>93329</v>
      </c>
      <c r="DC37" s="340">
        <v>0</v>
      </c>
      <c r="DD37" s="341">
        <f t="shared" si="12"/>
        <v>93329</v>
      </c>
      <c r="DE37" s="340">
        <f>VLOOKUP(D37,'[2]S251 Template'!$D$17:$AW$100,46,0)</f>
        <v>0</v>
      </c>
      <c r="DF37" s="340">
        <v>0</v>
      </c>
      <c r="DG37" s="341">
        <f t="shared" si="13"/>
        <v>0</v>
      </c>
      <c r="DH37" s="340">
        <v>0</v>
      </c>
      <c r="DI37" s="340">
        <v>0</v>
      </c>
      <c r="DJ37" s="341">
        <f t="shared" si="14"/>
        <v>0</v>
      </c>
      <c r="DK37" s="340">
        <f>VLOOKUP($D37,'[2]S251 Template'!$D$17:$BL$100,52,0)</f>
        <v>258859.7686125</v>
      </c>
      <c r="DL37" s="340">
        <f>VLOOKUP($D37,'[2]S251 Template'!$D$17:$BL$100,53,0)</f>
        <v>15915.938129999999</v>
      </c>
      <c r="DM37" s="340">
        <f>VLOOKUP($D37,'[2]S251 Template'!$D$17:$BL$100,54,0)</f>
        <v>3527.3160179999995</v>
      </c>
      <c r="DN37" s="340">
        <f>VLOOKUP($D37,'[2]S251 Template'!$D$17:$BL$100,55,0)</f>
        <v>16991.339354999996</v>
      </c>
      <c r="DO37" s="340">
        <f>VLOOKUP($D37,'[2]S251 Template'!$D$17:$BL$100,56,0)</f>
        <v>347317.1955</v>
      </c>
      <c r="DP37" s="340">
        <f>VLOOKUP($D37,'[2]S251 Template'!$D$17:$BL$100,57,0)</f>
        <v>0</v>
      </c>
      <c r="DQ37" s="340">
        <f>VLOOKUP($D37,'[2]S251 Template'!$D$17:$BL$100,58,0)</f>
        <v>0</v>
      </c>
      <c r="DR37" s="340">
        <f>VLOOKUP($D37,'[2]S251 Template'!$D$17:$BL$100,59,0)</f>
        <v>21507.26</v>
      </c>
      <c r="DS37" s="340">
        <f>VLOOKUP($D37,'[2]S251 Template'!$D$17:$BL$100,60,0)</f>
        <v>14640</v>
      </c>
      <c r="DT37" s="340">
        <f>VLOOKUP($D37,'[2]S251 Template'!$D$17:$BL$100,61,0)</f>
        <v>0</v>
      </c>
      <c r="DU37" s="341">
        <f t="shared" si="15"/>
        <v>678758.8176155</v>
      </c>
      <c r="DV37" s="340">
        <f>VLOOKUP($D37,'[2]S251 Template'!$D$17:$DI$100,63,0)</f>
        <v>7487.567241642752</v>
      </c>
      <c r="DW37" s="340">
        <f>VLOOKUP($D37,'[2]S251 Template'!$D$17:$DI$100,64,0)</f>
        <v>31203.84</v>
      </c>
      <c r="DX37" s="340">
        <f>VLOOKUP($D37,'[2]S251 Template'!$D$17:$DI$100,65,0)</f>
        <v>87635.68</v>
      </c>
      <c r="DY37" s="340">
        <f>VLOOKUP($D37,'[2]S251 Template'!$D$17:$DI$100,66,0)</f>
        <v>50750.48</v>
      </c>
      <c r="DZ37" s="341">
        <f t="shared" si="16"/>
        <v>177077.56724164274</v>
      </c>
      <c r="EA37" s="340">
        <f>VLOOKUP($D37,'[2]S251 Template'!$D$17:$DI$100,69,0)</f>
        <v>0</v>
      </c>
      <c r="EB37" s="340">
        <f>VLOOKUP($D37,'[2]S251 Template'!$D$17:$DI$100,70,0)</f>
        <v>0</v>
      </c>
      <c r="EC37" s="340">
        <f>VLOOKUP($D37,'[2]S251 Template'!$D$17:$DI$100,71,0)</f>
        <v>0</v>
      </c>
      <c r="ED37" s="340">
        <f>VLOOKUP($D37,'[2]S251 Template'!$D$17:$DI$100,72,0)</f>
        <v>0</v>
      </c>
      <c r="EE37" s="340">
        <f>VLOOKUP($D37,'[2]S251 Template'!$D$17:$DI$100,73,0)</f>
        <v>0</v>
      </c>
      <c r="EF37" s="340">
        <f>VLOOKUP($D37,'[2]S251 Template'!$D$17:$DI$100,74,0)</f>
        <v>0</v>
      </c>
      <c r="EG37" s="340">
        <f>VLOOKUP($D37,'[2]S251 Template'!$D$17:$DI$100,75,0)</f>
        <v>0</v>
      </c>
      <c r="EH37" s="340">
        <f>VLOOKUP($D37,'[2]S251 Template'!$D$17:$DI$100,76,0)</f>
        <v>0</v>
      </c>
      <c r="EI37" s="340">
        <v>0</v>
      </c>
      <c r="EJ37" s="341">
        <f>SUM(EA37:EI37)</f>
        <v>0</v>
      </c>
      <c r="EK37" s="340">
        <f>VLOOKUP($D37,'[2]S251 Template'!$D$17:$DI$100,78,0)</f>
        <v>17721.173333333332</v>
      </c>
      <c r="EL37" s="340">
        <f>VLOOKUP($D37,'[2]S251 Template'!$D$17:$DI$100,79,0)</f>
        <v>17330.849999999977</v>
      </c>
      <c r="EM37" s="340">
        <f>VLOOKUP($D37,'[2]S251 Template'!$D$17:$DI$100,80,0)</f>
        <v>90389</v>
      </c>
      <c r="EN37" s="340">
        <v>0</v>
      </c>
      <c r="EO37" s="340">
        <v>0</v>
      </c>
      <c r="EP37" s="340">
        <v>0</v>
      </c>
      <c r="EQ37" s="340">
        <v>0</v>
      </c>
      <c r="ER37" s="340">
        <v>0</v>
      </c>
      <c r="ES37" s="340">
        <v>0</v>
      </c>
      <c r="ET37" s="340">
        <v>0</v>
      </c>
      <c r="EU37" s="340">
        <v>0</v>
      </c>
      <c r="EV37" s="341">
        <f>SUM(EK37:EU37)</f>
        <v>125441.02333333332</v>
      </c>
      <c r="EW37" s="340">
        <f>VLOOKUP($D37,'[2]S251 Template'!$D$17:$DI$100,84,0)</f>
        <v>0</v>
      </c>
      <c r="EX37" s="340">
        <f>VLOOKUP($D37,'[2]S251 Template'!$D$17:$DI$100,85,0)</f>
        <v>0</v>
      </c>
      <c r="EY37" s="340">
        <f>VLOOKUP($D37,'[2]S251 Template'!$D$17:$DI$100,86,0)</f>
        <v>0</v>
      </c>
      <c r="EZ37" s="340">
        <f>VLOOKUP($D37,'[2]S251 Template'!$D$17:$DI$100,87,0)</f>
        <v>0</v>
      </c>
      <c r="FA37" s="340">
        <f>VLOOKUP($D37,'[2]S251 Template'!$D$17:$DI$100,88,0)</f>
        <v>8574</v>
      </c>
      <c r="FB37" s="340">
        <f>VLOOKUP($D37,'[2]S251 Template'!$D$17:$DI$100,89,0)</f>
        <v>0</v>
      </c>
      <c r="FC37" s="340">
        <f>VLOOKUP($D37,'[2]S251 Template'!$D$17:$DI$100,90,0)</f>
        <v>0</v>
      </c>
      <c r="FD37" s="340">
        <f>VLOOKUP($D37,'[2]S251 Template'!$D$17:$DI$100,91,0)</f>
        <v>0</v>
      </c>
      <c r="FE37" s="340">
        <v>0</v>
      </c>
      <c r="FF37" s="341">
        <f>SUM(EW37:FE37)</f>
        <v>8574</v>
      </c>
      <c r="FG37" s="340">
        <v>0</v>
      </c>
      <c r="FH37" s="340">
        <v>0</v>
      </c>
      <c r="FI37" s="341">
        <f t="shared" si="17"/>
        <v>0</v>
      </c>
      <c r="FJ37" s="340">
        <f>VLOOKUP($D37,'[2]S251 Template'!$D$17:$DI$100,96,0)</f>
        <v>0</v>
      </c>
      <c r="FK37" s="340">
        <f>VLOOKUP($D37,'[2]S251 Template'!$D$17:$DI$100,97,0)</f>
        <v>-26584.843532173432</v>
      </c>
      <c r="FL37" s="340">
        <f>VLOOKUP($D37,'[2]S251 Template'!$D$17:$DI$100,98,0)</f>
        <v>0</v>
      </c>
      <c r="FM37" s="340">
        <v>0</v>
      </c>
      <c r="FN37" s="341">
        <f>SUM(FJ37:FM37)</f>
        <v>-26584.843532173432</v>
      </c>
      <c r="FO37" s="340">
        <f>VLOOKUP($D37,'[2]S251 Template'!$D$17:$DI$100,100,0)</f>
        <v>0</v>
      </c>
      <c r="FP37" s="341">
        <f t="shared" si="18"/>
        <v>160942.7</v>
      </c>
      <c r="FQ37" s="345">
        <f t="shared" si="19"/>
        <v>3376904.0607601064</v>
      </c>
      <c r="FR37" s="81"/>
      <c r="FS37" s="341">
        <f t="shared" si="20"/>
        <v>601.0105263157894</v>
      </c>
      <c r="FT37" s="341">
        <f t="shared" si="21"/>
        <v>5618.710343495343</v>
      </c>
      <c r="FU37" s="346" t="s">
        <v>518</v>
      </c>
      <c r="FV37" s="340">
        <f>VLOOKUP(D37,'[6]Sheet1'!$A$3:$E$87,5,0)</f>
        <v>185400</v>
      </c>
      <c r="FW37" s="340">
        <v>0</v>
      </c>
      <c r="FX37" s="340">
        <v>0</v>
      </c>
      <c r="FY37" s="340">
        <f t="shared" si="22"/>
        <v>880155.5388460576</v>
      </c>
    </row>
    <row r="38" spans="1:181" ht="12.75" customHeight="1" thickBot="1" thickTop="1">
      <c r="A38" s="113"/>
      <c r="B38" s="338"/>
      <c r="C38" s="320" t="s">
        <v>291</v>
      </c>
      <c r="D38" s="20">
        <v>2163</v>
      </c>
      <c r="E38" s="338"/>
      <c r="F38" s="401" t="s">
        <v>281</v>
      </c>
      <c r="G38" s="340">
        <f>VLOOKUP($D38,'[3]S251 Yr2'!$D$22:$AP$96,4,0)</f>
        <v>0</v>
      </c>
      <c r="H38" s="340">
        <f>VLOOKUP($D38,'[3]S251 Yr2'!$D$22:$AP$96,5,0)</f>
        <v>31470</v>
      </c>
      <c r="I38" s="340">
        <f>VLOOKUP($D38,'[3]S251 Yr2'!$D$22:$AP$96,6,0)</f>
        <v>0</v>
      </c>
      <c r="J38" s="340">
        <f>VLOOKUP($D38,'[3]S251 Yr2'!$D$22:$AP$96,7,0)</f>
        <v>0</v>
      </c>
      <c r="K38" s="340">
        <f>VLOOKUP($D38,'[3]S251 Yr2'!$D$22:$AP$96,8,0)</f>
        <v>0</v>
      </c>
      <c r="L38" s="341">
        <f t="shared" si="2"/>
        <v>161441.1</v>
      </c>
      <c r="M38" s="345">
        <f t="shared" si="3"/>
        <v>31470</v>
      </c>
      <c r="N38" s="341">
        <f t="shared" si="4"/>
        <v>33.126315789473686</v>
      </c>
      <c r="O38" s="340">
        <f>VLOOKUP($D38,'[4]S251 Yr2'!$D$22:$AU$96,12,0)</f>
        <v>0</v>
      </c>
      <c r="P38" s="340">
        <f>VLOOKUP($D38,'[4]S251 Yr2'!$D$22:$AU$96,13,0)</f>
        <v>9330</v>
      </c>
      <c r="Q38" s="340">
        <f>VLOOKUP($D38,'[4]S251 Yr2'!$D$22:$AU$96,14,0)</f>
        <v>0</v>
      </c>
      <c r="R38" s="340">
        <f>VLOOKUP($D38,'[4]S251 Yr2'!$D$22:$AU$96,15,0)</f>
        <v>0</v>
      </c>
      <c r="S38" s="342">
        <f t="shared" si="5"/>
        <v>47862.9</v>
      </c>
      <c r="T38" s="358">
        <f t="shared" si="6"/>
        <v>9330</v>
      </c>
      <c r="U38" s="340">
        <v>0</v>
      </c>
      <c r="V38" s="340">
        <v>0</v>
      </c>
      <c r="W38" s="340">
        <v>0</v>
      </c>
      <c r="X38" s="340">
        <f>VLOOKUP($D38,'[2]S251 Template'!$D$17:$DI$100,7,0)</f>
        <v>58</v>
      </c>
      <c r="Y38" s="340">
        <f>VLOOKUP($D38,'[2]S251 Template'!$D$17:$DI$100,8,0)</f>
        <v>59</v>
      </c>
      <c r="Z38" s="340">
        <f>VLOOKUP($D38,'[2]S251 Template'!$D$17:$DI$100,9,0)</f>
        <v>58</v>
      </c>
      <c r="AA38" s="340">
        <f>VLOOKUP($D38,'[2]S251 Template'!$D$17:$DI$100,10,0)</f>
        <v>56</v>
      </c>
      <c r="AB38" s="340">
        <f>VLOOKUP($D38,'[2]S251 Template'!$D$17:$DI$100,11,0)</f>
        <v>56</v>
      </c>
      <c r="AC38" s="340">
        <f>VLOOKUP($D38,'[2]S251 Template'!$D$17:$DI$100,12,0)</f>
        <v>57</v>
      </c>
      <c r="AD38" s="340">
        <f>VLOOKUP($D38,'[2]S251 Template'!$D$17:$DI$100,13,0)</f>
        <v>46</v>
      </c>
      <c r="AE38" s="340">
        <f>VLOOKUP($D38,'[2]S251 Template'!$D$17:$DI$100,14,0)</f>
        <v>0</v>
      </c>
      <c r="AF38" s="340">
        <v>0</v>
      </c>
      <c r="AG38" s="340">
        <v>0</v>
      </c>
      <c r="AH38" s="340">
        <v>0</v>
      </c>
      <c r="AI38" s="340">
        <v>0</v>
      </c>
      <c r="AJ38" s="340">
        <v>0</v>
      </c>
      <c r="AK38" s="341">
        <f t="shared" si="7"/>
        <v>1279780.0552200002</v>
      </c>
      <c r="AL38" s="341">
        <f t="shared" si="8"/>
        <v>390</v>
      </c>
      <c r="AM38" s="81"/>
      <c r="AN38" s="81"/>
      <c r="AO38" s="81"/>
      <c r="AP38" s="81"/>
      <c r="AQ38" s="81"/>
      <c r="AR38" s="81"/>
      <c r="AS38" s="81"/>
      <c r="AT38" s="81"/>
      <c r="AU38" s="81"/>
      <c r="AV38" s="81"/>
      <c r="AW38" s="81"/>
      <c r="AX38" s="81"/>
      <c r="AY38" s="81"/>
      <c r="AZ38" s="81"/>
      <c r="BA38" s="81"/>
      <c r="BB38" s="81"/>
      <c r="BC38" s="118"/>
      <c r="BD38" s="81"/>
      <c r="BE38" s="81"/>
      <c r="BF38" s="81"/>
      <c r="BG38" s="81"/>
      <c r="BH38" s="81"/>
      <c r="BI38" s="81"/>
      <c r="BJ38" s="81"/>
      <c r="BK38" s="81"/>
      <c r="BL38" s="81"/>
      <c r="BM38" s="81"/>
      <c r="BN38" s="81"/>
      <c r="BO38" s="81"/>
      <c r="BP38" s="81"/>
      <c r="BQ38" s="340">
        <f>VLOOKUP($D38,'[4]S251 Yr2'!$D$22:$W$96,19,0)</f>
        <v>6600</v>
      </c>
      <c r="BR38" s="340">
        <f>VLOOKUP($D38,'[4]S251 Yr2'!$D$22:$W$96,20,0)</f>
        <v>0</v>
      </c>
      <c r="BS38" s="340">
        <v>0</v>
      </c>
      <c r="BT38" s="340">
        <v>0</v>
      </c>
      <c r="BU38" s="340">
        <v>0</v>
      </c>
      <c r="BV38" s="340">
        <v>0</v>
      </c>
      <c r="BW38" s="340">
        <v>0</v>
      </c>
      <c r="BX38" s="340">
        <v>0</v>
      </c>
      <c r="BY38" s="340">
        <v>0</v>
      </c>
      <c r="BZ38" s="340">
        <v>0</v>
      </c>
      <c r="CA38" s="340">
        <v>0</v>
      </c>
      <c r="CB38" s="342">
        <f t="shared" si="9"/>
        <v>6600</v>
      </c>
      <c r="CC38" s="340">
        <v>0</v>
      </c>
      <c r="CD38" s="340">
        <v>0</v>
      </c>
      <c r="CE38" s="340">
        <v>0</v>
      </c>
      <c r="CF38" s="340">
        <v>0</v>
      </c>
      <c r="CG38" s="340">
        <v>0</v>
      </c>
      <c r="CH38" s="340">
        <v>0</v>
      </c>
      <c r="CI38" s="340">
        <f>VLOOKUP($D38,'[2]S251 Template'!$D$17:$AK$100,32,0)</f>
        <v>63610.91</v>
      </c>
      <c r="CJ38" s="340">
        <f>VLOOKUP($D38,'[2]S251 Template'!$D$17:$AK$100,33,0)</f>
        <v>35088.36</v>
      </c>
      <c r="CK38" s="340">
        <f>VLOOKUP($D38,'[2]S251 Template'!$D$17:$AK$100,34,0)</f>
        <v>1814</v>
      </c>
      <c r="CL38" s="340">
        <v>0</v>
      </c>
      <c r="CM38" s="340">
        <v>0</v>
      </c>
      <c r="CN38" s="340">
        <v>0</v>
      </c>
      <c r="CO38" s="340">
        <v>0</v>
      </c>
      <c r="CP38" s="340">
        <v>0</v>
      </c>
      <c r="CQ38" s="340">
        <v>0</v>
      </c>
      <c r="CR38" s="340">
        <v>6285.140962393853</v>
      </c>
      <c r="CS38" s="340">
        <v>0</v>
      </c>
      <c r="CT38" s="341">
        <f t="shared" si="10"/>
        <v>106798.41096239386</v>
      </c>
      <c r="CU38" s="343"/>
      <c r="CV38" s="81"/>
      <c r="CW38" s="81"/>
      <c r="CX38" s="340">
        <f>VLOOKUP($D38,'[2]S251 Template'!$D$17:$AR$100,39,0)</f>
        <v>8290.0744713045</v>
      </c>
      <c r="CY38" s="340">
        <f>VLOOKUP($D38,'[2]S251 Template'!$D$17:$AR$100,40,0)</f>
        <v>10953.92001758355</v>
      </c>
      <c r="CZ38" s="340">
        <f>VLOOKUP($D38,'[2]S251 Template'!$D$17:$AR$100,41,0)</f>
        <v>6147.738440068681</v>
      </c>
      <c r="DA38" s="341">
        <f t="shared" si="11"/>
        <v>25391.732928956728</v>
      </c>
      <c r="DB38" s="340">
        <f>VLOOKUP(D38,'[2]S251 Template'!$D$17:$AT$100,43,0)</f>
        <v>90894</v>
      </c>
      <c r="DC38" s="340">
        <v>0</v>
      </c>
      <c r="DD38" s="341">
        <f t="shared" si="12"/>
        <v>90894</v>
      </c>
      <c r="DE38" s="340">
        <f>VLOOKUP(D38,'[2]S251 Template'!$D$17:$AW$100,46,0)</f>
        <v>0</v>
      </c>
      <c r="DF38" s="340">
        <v>0</v>
      </c>
      <c r="DG38" s="341">
        <f t="shared" si="13"/>
        <v>0</v>
      </c>
      <c r="DH38" s="340">
        <v>0</v>
      </c>
      <c r="DI38" s="340">
        <v>0</v>
      </c>
      <c r="DJ38" s="341">
        <f t="shared" si="14"/>
        <v>0</v>
      </c>
      <c r="DK38" s="340">
        <f>VLOOKUP($D38,'[2]S251 Template'!$D$17:$BL$100,52,0)</f>
        <v>128263.84931250001</v>
      </c>
      <c r="DL38" s="340">
        <f>VLOOKUP($D38,'[2]S251 Template'!$D$17:$BL$100,53,0)</f>
        <v>13621.748849999998</v>
      </c>
      <c r="DM38" s="340">
        <f>VLOOKUP($D38,'[2]S251 Template'!$D$17:$BL$100,54,0)</f>
        <v>3068.478162</v>
      </c>
      <c r="DN38" s="340">
        <f>VLOOKUP($D38,'[2]S251 Template'!$D$17:$BL$100,55,0)</f>
        <v>15055.61715</v>
      </c>
      <c r="DO38" s="340">
        <f>VLOOKUP($D38,'[2]S251 Template'!$D$17:$BL$100,56,0)</f>
        <v>170603.02125</v>
      </c>
      <c r="DP38" s="340">
        <f>VLOOKUP($D38,'[2]S251 Template'!$D$17:$BL$100,57,0)</f>
        <v>0</v>
      </c>
      <c r="DQ38" s="340">
        <f>VLOOKUP($D38,'[2]S251 Template'!$D$17:$BL$100,58,0)</f>
        <v>0</v>
      </c>
      <c r="DR38" s="340">
        <f>VLOOKUP($D38,'[2]S251 Template'!$D$17:$BL$100,59,0)</f>
        <v>21507.26</v>
      </c>
      <c r="DS38" s="340">
        <f>VLOOKUP($D38,'[2]S251 Template'!$D$17:$BL$100,60,0)</f>
        <v>4777</v>
      </c>
      <c r="DT38" s="340">
        <f>VLOOKUP($D38,'[2]S251 Template'!$D$17:$BL$100,61,0)</f>
        <v>0</v>
      </c>
      <c r="DU38" s="341">
        <f t="shared" si="15"/>
        <v>356896.97472450003</v>
      </c>
      <c r="DV38" s="340">
        <f>VLOOKUP($D38,'[2]S251 Template'!$D$17:$DI$100,63,0)</f>
        <v>6779.8733891038055</v>
      </c>
      <c r="DW38" s="340">
        <f>VLOOKUP($D38,'[2]S251 Template'!$D$17:$DI$100,64,0)</f>
        <v>28522.26</v>
      </c>
      <c r="DX38" s="340">
        <f>VLOOKUP($D38,'[2]S251 Template'!$D$17:$DI$100,65,0)</f>
        <v>52317.16</v>
      </c>
      <c r="DY38" s="340">
        <f>VLOOKUP($D38,'[2]S251 Template'!$D$17:$DI$100,66,0)</f>
        <v>36356.712</v>
      </c>
      <c r="DZ38" s="341">
        <f t="shared" si="16"/>
        <v>123976.00538910381</v>
      </c>
      <c r="EA38" s="340">
        <f>VLOOKUP($D38,'[2]S251 Template'!$D$17:$DI$100,69,0)</f>
        <v>2111</v>
      </c>
      <c r="EB38" s="340">
        <f>VLOOKUP($D38,'[2]S251 Template'!$D$17:$DI$100,70,0)</f>
        <v>0</v>
      </c>
      <c r="EC38" s="340">
        <f>VLOOKUP($D38,'[2]S251 Template'!$D$17:$DI$100,71,0)</f>
        <v>0</v>
      </c>
      <c r="ED38" s="340">
        <f>VLOOKUP($D38,'[2]S251 Template'!$D$17:$DI$100,72,0)</f>
        <v>0</v>
      </c>
      <c r="EE38" s="340">
        <f>VLOOKUP($D38,'[2]S251 Template'!$D$17:$DI$100,73,0)</f>
        <v>0</v>
      </c>
      <c r="EF38" s="340">
        <f>VLOOKUP($D38,'[2]S251 Template'!$D$17:$DI$100,74,0)</f>
        <v>0</v>
      </c>
      <c r="EG38" s="340">
        <f>VLOOKUP($D38,'[2]S251 Template'!$D$17:$DI$100,75,0)</f>
        <v>0</v>
      </c>
      <c r="EH38" s="340">
        <f>VLOOKUP($D38,'[2]S251 Template'!$D$17:$DI$100,76,0)</f>
        <v>0</v>
      </c>
      <c r="EI38" s="340">
        <v>0</v>
      </c>
      <c r="EJ38" s="341">
        <f>SUM(EA38:EI38)</f>
        <v>2111</v>
      </c>
      <c r="EK38" s="340">
        <f>VLOOKUP($D38,'[2]S251 Template'!$D$17:$DI$100,78,0)</f>
        <v>4430.293333333333</v>
      </c>
      <c r="EL38" s="340">
        <f>VLOOKUP($D38,'[2]S251 Template'!$D$17:$DI$100,79,0)</f>
        <v>42134.149999999965</v>
      </c>
      <c r="EM38" s="340">
        <f>VLOOKUP($D38,'[2]S251 Template'!$D$17:$DI$100,80,0)</f>
        <v>15065</v>
      </c>
      <c r="EN38" s="340">
        <v>0</v>
      </c>
      <c r="EO38" s="340">
        <v>0</v>
      </c>
      <c r="EP38" s="340">
        <v>0</v>
      </c>
      <c r="EQ38" s="340">
        <v>0</v>
      </c>
      <c r="ER38" s="340">
        <v>0</v>
      </c>
      <c r="ES38" s="340">
        <v>0</v>
      </c>
      <c r="ET38" s="340">
        <v>0</v>
      </c>
      <c r="EU38" s="340">
        <v>0</v>
      </c>
      <c r="EV38" s="341">
        <f>SUM(EK38:EU38)</f>
        <v>61629.4433333333</v>
      </c>
      <c r="EW38" s="340">
        <f>VLOOKUP($D38,'[2]S251 Template'!$D$17:$DI$100,84,0)</f>
        <v>0</v>
      </c>
      <c r="EX38" s="340">
        <f>VLOOKUP($D38,'[2]S251 Template'!$D$17:$DI$100,85,0)</f>
        <v>0</v>
      </c>
      <c r="EY38" s="340">
        <f>VLOOKUP($D38,'[2]S251 Template'!$D$17:$DI$100,86,0)</f>
        <v>0</v>
      </c>
      <c r="EZ38" s="340">
        <f>VLOOKUP($D38,'[2]S251 Template'!$D$17:$DI$100,87,0)</f>
        <v>0</v>
      </c>
      <c r="FA38" s="340">
        <f>VLOOKUP($D38,'[2]S251 Template'!$D$17:$DI$100,88,0)</f>
        <v>0</v>
      </c>
      <c r="FB38" s="340">
        <f>VLOOKUP($D38,'[2]S251 Template'!$D$17:$DI$100,89,0)</f>
        <v>0</v>
      </c>
      <c r="FC38" s="340">
        <f>VLOOKUP($D38,'[2]S251 Template'!$D$17:$DI$100,90,0)</f>
        <v>0</v>
      </c>
      <c r="FD38" s="340">
        <f>VLOOKUP($D38,'[2]S251 Template'!$D$17:$DI$100,91,0)</f>
        <v>55000</v>
      </c>
      <c r="FE38" s="340">
        <v>0</v>
      </c>
      <c r="FF38" s="341">
        <f>SUM(EW38:FE38)</f>
        <v>55000</v>
      </c>
      <c r="FG38" s="340">
        <v>0</v>
      </c>
      <c r="FH38" s="340">
        <v>0</v>
      </c>
      <c r="FI38" s="341">
        <f t="shared" si="17"/>
        <v>0</v>
      </c>
      <c r="FJ38" s="340">
        <f>VLOOKUP($D38,'[2]S251 Template'!$D$17:$DI$100,96,0)</f>
        <v>0</v>
      </c>
      <c r="FK38" s="340">
        <f>VLOOKUP($D38,'[2]S251 Template'!$D$17:$DI$100,97,0)</f>
        <v>-39624.97050174216</v>
      </c>
      <c r="FL38" s="340">
        <f>VLOOKUP($D38,'[2]S251 Template'!$D$17:$DI$100,98,0)</f>
        <v>0</v>
      </c>
      <c r="FM38" s="340">
        <v>0</v>
      </c>
      <c r="FN38" s="341">
        <f>SUM(FJ38:FM38)</f>
        <v>-39624.97050174216</v>
      </c>
      <c r="FO38" s="340">
        <f>VLOOKUP($D38,'[2]S251 Template'!$D$17:$DI$100,100,0)</f>
        <v>0</v>
      </c>
      <c r="FP38" s="341">
        <f t="shared" si="18"/>
        <v>215904</v>
      </c>
      <c r="FQ38" s="345">
        <f t="shared" si="19"/>
        <v>2278756.6520565455</v>
      </c>
      <c r="FR38" s="81"/>
      <c r="FS38" s="341">
        <f t="shared" si="20"/>
        <v>423.12631578947367</v>
      </c>
      <c r="FT38" s="341">
        <f t="shared" si="21"/>
        <v>5385.523346154485</v>
      </c>
      <c r="FU38" s="346" t="s">
        <v>518</v>
      </c>
      <c r="FV38" s="340">
        <f>VLOOKUP(D38,'[6]Sheet1'!$A$3:$E$87,5,0)</f>
        <v>114000</v>
      </c>
      <c r="FW38" s="340">
        <v>0</v>
      </c>
      <c r="FX38" s="340">
        <v>0</v>
      </c>
      <c r="FY38" s="340">
        <f t="shared" si="22"/>
        <v>479782.7076534568</v>
      </c>
    </row>
    <row r="39" spans="1:181" ht="12.75" customHeight="1" thickBot="1" thickTop="1">
      <c r="A39" s="113"/>
      <c r="B39" s="338"/>
      <c r="C39" s="320" t="s">
        <v>292</v>
      </c>
      <c r="D39" s="20">
        <v>2187</v>
      </c>
      <c r="E39" s="338"/>
      <c r="F39" s="401" t="s">
        <v>281</v>
      </c>
      <c r="G39" s="340">
        <f>VLOOKUP($D39,'[3]S251 Yr2'!$D$22:$AP$96,4,0)</f>
        <v>0</v>
      </c>
      <c r="H39" s="340">
        <f>VLOOKUP($D39,'[3]S251 Yr2'!$D$22:$AP$96,5,0)</f>
        <v>23340</v>
      </c>
      <c r="I39" s="340">
        <f>VLOOKUP($D39,'[3]S251 Yr2'!$D$22:$AP$96,6,0)</f>
        <v>0</v>
      </c>
      <c r="J39" s="340">
        <f>VLOOKUP($D39,'[3]S251 Yr2'!$D$22:$AP$96,7,0)</f>
        <v>0</v>
      </c>
      <c r="K39" s="340">
        <f>VLOOKUP($D39,'[3]S251 Yr2'!$D$22:$AP$96,8,0)</f>
        <v>0</v>
      </c>
      <c r="L39" s="341">
        <f t="shared" si="2"/>
        <v>119734.2</v>
      </c>
      <c r="M39" s="345">
        <f t="shared" si="3"/>
        <v>23340</v>
      </c>
      <c r="N39" s="341">
        <f t="shared" si="4"/>
        <v>24.568421052631578</v>
      </c>
      <c r="O39" s="340">
        <f>VLOOKUP($D39,'[4]S251 Yr2'!$D$22:$AU$96,12,0)</f>
        <v>0</v>
      </c>
      <c r="P39" s="340">
        <f>VLOOKUP($D39,'[4]S251 Yr2'!$D$22:$AU$96,13,0)</f>
        <v>120</v>
      </c>
      <c r="Q39" s="340">
        <f>VLOOKUP($D39,'[4]S251 Yr2'!$D$22:$AU$96,14,0)</f>
        <v>0</v>
      </c>
      <c r="R39" s="340">
        <f>VLOOKUP($D39,'[4]S251 Yr2'!$D$22:$AU$96,15,0)</f>
        <v>0</v>
      </c>
      <c r="S39" s="342">
        <f t="shared" si="5"/>
        <v>615.6</v>
      </c>
      <c r="T39" s="358">
        <f t="shared" si="6"/>
        <v>120</v>
      </c>
      <c r="U39" s="340">
        <v>0</v>
      </c>
      <c r="V39" s="340">
        <v>0</v>
      </c>
      <c r="W39" s="340">
        <v>0</v>
      </c>
      <c r="X39" s="340">
        <f>VLOOKUP($D39,'[2]S251 Template'!$D$17:$DI$100,7,0)</f>
        <v>59</v>
      </c>
      <c r="Y39" s="340">
        <f>VLOOKUP($D39,'[2]S251 Template'!$D$17:$DI$100,8,0)</f>
        <v>87</v>
      </c>
      <c r="Z39" s="340">
        <f>VLOOKUP($D39,'[2]S251 Template'!$D$17:$DI$100,9,0)</f>
        <v>60</v>
      </c>
      <c r="AA39" s="340">
        <f>VLOOKUP($D39,'[2]S251 Template'!$D$17:$DI$100,10,0)</f>
        <v>61</v>
      </c>
      <c r="AB39" s="340">
        <f>VLOOKUP($D39,'[2]S251 Template'!$D$17:$DI$100,11,0)</f>
        <v>57</v>
      </c>
      <c r="AC39" s="340">
        <f>VLOOKUP($D39,'[2]S251 Template'!$D$17:$DI$100,12,0)</f>
        <v>59</v>
      </c>
      <c r="AD39" s="340">
        <f>VLOOKUP($D39,'[2]S251 Template'!$D$17:$DI$100,13,0)</f>
        <v>58</v>
      </c>
      <c r="AE39" s="340">
        <f>VLOOKUP($D39,'[2]S251 Template'!$D$17:$DI$100,14,0)</f>
        <v>0</v>
      </c>
      <c r="AF39" s="340">
        <v>0</v>
      </c>
      <c r="AG39" s="340">
        <v>0</v>
      </c>
      <c r="AH39" s="340">
        <v>0</v>
      </c>
      <c r="AI39" s="340">
        <v>0</v>
      </c>
      <c r="AJ39" s="340">
        <v>0</v>
      </c>
      <c r="AK39" s="341">
        <f t="shared" si="7"/>
        <v>1442579.905266</v>
      </c>
      <c r="AL39" s="341">
        <f t="shared" si="8"/>
        <v>441</v>
      </c>
      <c r="AM39" s="81"/>
      <c r="AN39" s="81"/>
      <c r="AO39" s="81"/>
      <c r="AP39" s="81"/>
      <c r="AQ39" s="81"/>
      <c r="AR39" s="81"/>
      <c r="AS39" s="81"/>
      <c r="AT39" s="81"/>
      <c r="AU39" s="81"/>
      <c r="AV39" s="81"/>
      <c r="AW39" s="81"/>
      <c r="AX39" s="81"/>
      <c r="AY39" s="81"/>
      <c r="AZ39" s="81"/>
      <c r="BA39" s="81"/>
      <c r="BB39" s="81"/>
      <c r="BC39" s="118"/>
      <c r="BD39" s="81"/>
      <c r="BE39" s="81"/>
      <c r="BF39" s="81"/>
      <c r="BG39" s="81"/>
      <c r="BH39" s="81"/>
      <c r="BI39" s="81"/>
      <c r="BJ39" s="81"/>
      <c r="BK39" s="81"/>
      <c r="BL39" s="81"/>
      <c r="BM39" s="81"/>
      <c r="BN39" s="81"/>
      <c r="BO39" s="81"/>
      <c r="BP39" s="81"/>
      <c r="BQ39" s="340">
        <f>VLOOKUP($D39,'[4]S251 Yr2'!$D$22:$W$96,19,0)</f>
        <v>0</v>
      </c>
      <c r="BR39" s="340">
        <f>VLOOKUP($D39,'[4]S251 Yr2'!$D$22:$W$96,20,0)</f>
        <v>0</v>
      </c>
      <c r="BS39" s="340">
        <v>0</v>
      </c>
      <c r="BT39" s="340">
        <v>0</v>
      </c>
      <c r="BU39" s="340">
        <v>0</v>
      </c>
      <c r="BV39" s="340">
        <v>0</v>
      </c>
      <c r="BW39" s="340">
        <v>0</v>
      </c>
      <c r="BX39" s="340">
        <v>0</v>
      </c>
      <c r="BY39" s="340">
        <v>0</v>
      </c>
      <c r="BZ39" s="340">
        <v>0</v>
      </c>
      <c r="CA39" s="340">
        <v>0</v>
      </c>
      <c r="CB39" s="342">
        <f t="shared" si="9"/>
        <v>0</v>
      </c>
      <c r="CC39" s="340">
        <v>0</v>
      </c>
      <c r="CD39" s="340">
        <v>0</v>
      </c>
      <c r="CE39" s="340">
        <v>0</v>
      </c>
      <c r="CF39" s="340">
        <v>0</v>
      </c>
      <c r="CG39" s="340">
        <v>0</v>
      </c>
      <c r="CH39" s="340">
        <v>0</v>
      </c>
      <c r="CI39" s="340">
        <f>VLOOKUP($D39,'[2]S251 Template'!$D$17:$AK$100,32,0)</f>
        <v>41005.38</v>
      </c>
      <c r="CJ39" s="340">
        <f>VLOOKUP($D39,'[2]S251 Template'!$D$17:$AK$100,33,0)</f>
        <v>47349.72</v>
      </c>
      <c r="CK39" s="340">
        <f>VLOOKUP($D39,'[2]S251 Template'!$D$17:$AK$100,34,0)</f>
        <v>2051</v>
      </c>
      <c r="CL39" s="340">
        <v>0</v>
      </c>
      <c r="CM39" s="340">
        <v>0</v>
      </c>
      <c r="CN39" s="340">
        <v>0</v>
      </c>
      <c r="CO39" s="340">
        <v>0</v>
      </c>
      <c r="CP39" s="340">
        <v>0</v>
      </c>
      <c r="CQ39" s="340">
        <v>0</v>
      </c>
      <c r="CR39" s="340">
        <v>7107.04401132228</v>
      </c>
      <c r="CS39" s="340">
        <v>0</v>
      </c>
      <c r="CT39" s="341">
        <f t="shared" si="10"/>
        <v>97513.14401132229</v>
      </c>
      <c r="CU39" s="343"/>
      <c r="CV39" s="81"/>
      <c r="CW39" s="81"/>
      <c r="CX39" s="340">
        <f>VLOOKUP($D39,'[2]S251 Template'!$D$17:$AR$100,39,0)</f>
        <v>6711.0126672465</v>
      </c>
      <c r="CY39" s="340">
        <f>VLOOKUP($D39,'[2]S251 Template'!$D$17:$AR$100,40,0)</f>
        <v>9545.558872465666</v>
      </c>
      <c r="CZ39" s="340">
        <f>VLOOKUP($D39,'[2]S251 Template'!$D$17:$AR$100,41,0)</f>
        <v>9795.846964944601</v>
      </c>
      <c r="DA39" s="341">
        <f t="shared" si="11"/>
        <v>26052.41850465677</v>
      </c>
      <c r="DB39" s="340">
        <f>VLOOKUP(D39,'[2]S251 Template'!$D$17:$AT$100,43,0)</f>
        <v>50587</v>
      </c>
      <c r="DC39" s="340">
        <v>0</v>
      </c>
      <c r="DD39" s="341">
        <f t="shared" si="12"/>
        <v>50587</v>
      </c>
      <c r="DE39" s="340">
        <f>VLOOKUP(D39,'[2]S251 Template'!$D$17:$AW$100,46,0)</f>
        <v>0</v>
      </c>
      <c r="DF39" s="340">
        <v>0</v>
      </c>
      <c r="DG39" s="341">
        <f t="shared" si="13"/>
        <v>0</v>
      </c>
      <c r="DH39" s="340">
        <v>0</v>
      </c>
      <c r="DI39" s="340">
        <v>0</v>
      </c>
      <c r="DJ39" s="341">
        <f t="shared" si="14"/>
        <v>0</v>
      </c>
      <c r="DK39" s="340">
        <f>VLOOKUP($D39,'[2]S251 Template'!$D$17:$BL$100,52,0)</f>
        <v>88618.65952500001</v>
      </c>
      <c r="DL39" s="340">
        <f>VLOOKUP($D39,'[2]S251 Template'!$D$17:$BL$100,53,0)</f>
        <v>6452.40735</v>
      </c>
      <c r="DM39" s="340">
        <f>VLOOKUP($D39,'[2]S251 Template'!$D$17:$BL$100,54,0)</f>
        <v>2122.125084</v>
      </c>
      <c r="DN39" s="340">
        <f>VLOOKUP($D39,'[2]S251 Template'!$D$17:$BL$100,55,0)</f>
        <v>4946.845635000001</v>
      </c>
      <c r="DO39" s="340">
        <f>VLOOKUP($D39,'[2]S251 Template'!$D$17:$BL$100,56,0)</f>
        <v>125278.6365</v>
      </c>
      <c r="DP39" s="340">
        <f>VLOOKUP($D39,'[2]S251 Template'!$D$17:$BL$100,57,0)</f>
        <v>0</v>
      </c>
      <c r="DQ39" s="340">
        <f>VLOOKUP($D39,'[2]S251 Template'!$D$17:$BL$100,58,0)</f>
        <v>0</v>
      </c>
      <c r="DR39" s="340">
        <f>VLOOKUP($D39,'[2]S251 Template'!$D$17:$BL$100,59,0)</f>
        <v>4623.470041208786</v>
      </c>
      <c r="DS39" s="340">
        <f>VLOOKUP($D39,'[2]S251 Template'!$D$17:$BL$100,60,0)</f>
        <v>0</v>
      </c>
      <c r="DT39" s="340">
        <f>VLOOKUP($D39,'[2]S251 Template'!$D$17:$BL$100,61,0)</f>
        <v>0</v>
      </c>
      <c r="DU39" s="341">
        <f t="shared" si="15"/>
        <v>232042.1441352088</v>
      </c>
      <c r="DV39" s="340">
        <f>VLOOKUP($D39,'[2]S251 Template'!$D$17:$DI$100,63,0)</f>
        <v>9143.224681991918</v>
      </c>
      <c r="DW39" s="340">
        <f>VLOOKUP($D39,'[2]S251 Template'!$D$17:$DI$100,64,0)</f>
        <v>25693.8</v>
      </c>
      <c r="DX39" s="340">
        <f>VLOOKUP($D39,'[2]S251 Template'!$D$17:$DI$100,65,0)</f>
        <v>68467.84</v>
      </c>
      <c r="DY39" s="340">
        <f>VLOOKUP($D39,'[2]S251 Template'!$D$17:$DI$100,66,0)</f>
        <v>39650.24</v>
      </c>
      <c r="DZ39" s="341">
        <f t="shared" si="16"/>
        <v>142955.1046819919</v>
      </c>
      <c r="EA39" s="340">
        <f>VLOOKUP($D39,'[2]S251 Template'!$D$17:$DI$100,69,0)</f>
        <v>0</v>
      </c>
      <c r="EB39" s="340">
        <f>VLOOKUP($D39,'[2]S251 Template'!$D$17:$DI$100,70,0)</f>
        <v>0</v>
      </c>
      <c r="EC39" s="340">
        <f>VLOOKUP($D39,'[2]S251 Template'!$D$17:$DI$100,71,0)</f>
        <v>0</v>
      </c>
      <c r="ED39" s="340">
        <f>VLOOKUP($D39,'[2]S251 Template'!$D$17:$DI$100,72,0)</f>
        <v>0</v>
      </c>
      <c r="EE39" s="340">
        <f>VLOOKUP($D39,'[2]S251 Template'!$D$17:$DI$100,73,0)</f>
        <v>0</v>
      </c>
      <c r="EF39" s="340">
        <f>VLOOKUP($D39,'[2]S251 Template'!$D$17:$DI$100,74,0)</f>
        <v>0</v>
      </c>
      <c r="EG39" s="340">
        <f>VLOOKUP($D39,'[2]S251 Template'!$D$17:$DI$100,75,0)</f>
        <v>0</v>
      </c>
      <c r="EH39" s="340">
        <f>VLOOKUP($D39,'[2]S251 Template'!$D$17:$DI$100,76,0)</f>
        <v>0</v>
      </c>
      <c r="EI39" s="340">
        <v>0</v>
      </c>
      <c r="EJ39" s="341">
        <f>SUM(EA39:EI39)</f>
        <v>0</v>
      </c>
      <c r="EK39" s="340">
        <f>VLOOKUP($D39,'[2]S251 Template'!$D$17:$DI$100,78,0)</f>
        <v>8860.586666666666</v>
      </c>
      <c r="EL39" s="340">
        <f>VLOOKUP($D39,'[2]S251 Template'!$D$17:$DI$100,79,0)</f>
        <v>23968.149999999965</v>
      </c>
      <c r="EM39" s="340">
        <f>VLOOKUP($D39,'[2]S251 Template'!$D$17:$DI$100,80,0)</f>
        <v>71216</v>
      </c>
      <c r="EN39" s="340">
        <v>0</v>
      </c>
      <c r="EO39" s="340">
        <v>0</v>
      </c>
      <c r="EP39" s="340">
        <v>0</v>
      </c>
      <c r="EQ39" s="340">
        <v>0</v>
      </c>
      <c r="ER39" s="340">
        <v>0</v>
      </c>
      <c r="ES39" s="340">
        <v>0</v>
      </c>
      <c r="ET39" s="340">
        <v>0</v>
      </c>
      <c r="EU39" s="340">
        <v>0</v>
      </c>
      <c r="EV39" s="341">
        <f>SUM(EK39:EU39)</f>
        <v>104044.73666666663</v>
      </c>
      <c r="EW39" s="340">
        <f>VLOOKUP($D39,'[2]S251 Template'!$D$17:$DI$100,84,0)</f>
        <v>0</v>
      </c>
      <c r="EX39" s="340">
        <f>VLOOKUP($D39,'[2]S251 Template'!$D$17:$DI$100,85,0)</f>
        <v>0</v>
      </c>
      <c r="EY39" s="340">
        <f>VLOOKUP($D39,'[2]S251 Template'!$D$17:$DI$100,86,0)</f>
        <v>0</v>
      </c>
      <c r="EZ39" s="340">
        <f>VLOOKUP($D39,'[2]S251 Template'!$D$17:$DI$100,87,0)</f>
        <v>0</v>
      </c>
      <c r="FA39" s="340">
        <f>VLOOKUP($D39,'[2]S251 Template'!$D$17:$DI$100,88,0)</f>
        <v>8574</v>
      </c>
      <c r="FB39" s="340">
        <f>VLOOKUP($D39,'[2]S251 Template'!$D$17:$DI$100,89,0)</f>
        <v>0</v>
      </c>
      <c r="FC39" s="340">
        <f>VLOOKUP($D39,'[2]S251 Template'!$D$17:$DI$100,90,0)</f>
        <v>0</v>
      </c>
      <c r="FD39" s="340">
        <f>VLOOKUP($D39,'[2]S251 Template'!$D$17:$DI$100,91,0)</f>
        <v>0</v>
      </c>
      <c r="FE39" s="340">
        <v>0</v>
      </c>
      <c r="FF39" s="341">
        <f>SUM(EW39:FE39)</f>
        <v>8574</v>
      </c>
      <c r="FG39" s="340">
        <v>0</v>
      </c>
      <c r="FH39" s="340">
        <v>0</v>
      </c>
      <c r="FI39" s="341">
        <f t="shared" si="17"/>
        <v>0</v>
      </c>
      <c r="FJ39" s="340">
        <f>VLOOKUP($D39,'[2]S251 Template'!$D$17:$DI$100,96,0)</f>
        <v>0</v>
      </c>
      <c r="FK39" s="340">
        <f>VLOOKUP($D39,'[2]S251 Template'!$D$17:$DI$100,97,0)</f>
        <v>-21678.097774158523</v>
      </c>
      <c r="FL39" s="340">
        <f>VLOOKUP($D39,'[2]S251 Template'!$D$17:$DI$100,98,0)</f>
        <v>0</v>
      </c>
      <c r="FM39" s="340">
        <v>0</v>
      </c>
      <c r="FN39" s="341">
        <f>SUM(FJ39:FM39)</f>
        <v>-21678.097774158523</v>
      </c>
      <c r="FO39" s="340">
        <f>VLOOKUP($D39,'[2]S251 Template'!$D$17:$DI$100,100,0)</f>
        <v>0</v>
      </c>
      <c r="FP39" s="341">
        <f t="shared" si="18"/>
        <v>120349.8</v>
      </c>
      <c r="FQ39" s="345">
        <f t="shared" si="19"/>
        <v>2203020.155491688</v>
      </c>
      <c r="FR39" s="81"/>
      <c r="FS39" s="341">
        <f t="shared" si="20"/>
        <v>465.5684210526316</v>
      </c>
      <c r="FT39" s="341">
        <f t="shared" si="21"/>
        <v>4731.893435793491</v>
      </c>
      <c r="FU39" s="346" t="s">
        <v>518</v>
      </c>
      <c r="FV39" s="340">
        <f>VLOOKUP(D39,'[6]Sheet1'!$A$3:$E$87,5,0)</f>
        <v>70800</v>
      </c>
      <c r="FW39" s="340">
        <v>0</v>
      </c>
      <c r="FX39" s="340">
        <v>0</v>
      </c>
      <c r="FY39" s="340">
        <f t="shared" si="22"/>
        <v>308681.56263986556</v>
      </c>
    </row>
    <row r="40" spans="1:181" ht="12.75" customHeight="1" thickBot="1" thickTop="1">
      <c r="A40" s="113"/>
      <c r="B40" s="338"/>
      <c r="C40" s="320" t="s">
        <v>293</v>
      </c>
      <c r="D40" s="20">
        <v>2197</v>
      </c>
      <c r="E40" s="338"/>
      <c r="F40" s="401" t="s">
        <v>281</v>
      </c>
      <c r="G40" s="340">
        <f>VLOOKUP($D40,'[3]S251 Yr2'!$D$22:$AP$96,4,0)</f>
        <v>0</v>
      </c>
      <c r="H40" s="340">
        <f>VLOOKUP($D40,'[3]S251 Yr2'!$D$22:$AP$96,5,0)</f>
        <v>28500</v>
      </c>
      <c r="I40" s="340">
        <f>VLOOKUP($D40,'[3]S251 Yr2'!$D$22:$AP$96,6,0)</f>
        <v>0</v>
      </c>
      <c r="J40" s="340">
        <f>VLOOKUP($D40,'[3]S251 Yr2'!$D$22:$AP$96,7,0)</f>
        <v>0</v>
      </c>
      <c r="K40" s="340">
        <f>VLOOKUP($D40,'[3]S251 Yr2'!$D$22:$AP$96,8,0)</f>
        <v>0</v>
      </c>
      <c r="L40" s="341">
        <f t="shared" si="2"/>
        <v>146205</v>
      </c>
      <c r="M40" s="345">
        <f t="shared" si="3"/>
        <v>28500</v>
      </c>
      <c r="N40" s="341">
        <f t="shared" si="4"/>
        <v>30</v>
      </c>
      <c r="O40" s="340">
        <f>VLOOKUP($D40,'[4]S251 Yr2'!$D$22:$AU$96,12,0)</f>
        <v>0</v>
      </c>
      <c r="P40" s="340">
        <f>VLOOKUP($D40,'[4]S251 Yr2'!$D$22:$AU$96,13,0)</f>
        <v>140</v>
      </c>
      <c r="Q40" s="340">
        <f>VLOOKUP($D40,'[4]S251 Yr2'!$D$22:$AU$96,14,0)</f>
        <v>0</v>
      </c>
      <c r="R40" s="340">
        <f>VLOOKUP($D40,'[4]S251 Yr2'!$D$22:$AU$96,15,0)</f>
        <v>0</v>
      </c>
      <c r="S40" s="342">
        <f t="shared" si="5"/>
        <v>718.1999999999999</v>
      </c>
      <c r="T40" s="358">
        <f t="shared" si="6"/>
        <v>140</v>
      </c>
      <c r="U40" s="340">
        <v>0</v>
      </c>
      <c r="V40" s="340">
        <v>0</v>
      </c>
      <c r="W40" s="340">
        <v>0</v>
      </c>
      <c r="X40" s="340">
        <f>VLOOKUP($D40,'[2]S251 Template'!$D$17:$DI$100,7,0)</f>
        <v>59</v>
      </c>
      <c r="Y40" s="340">
        <f>VLOOKUP($D40,'[2]S251 Template'!$D$17:$DI$100,8,0)</f>
        <v>59</v>
      </c>
      <c r="Z40" s="340">
        <f>VLOOKUP($D40,'[2]S251 Template'!$D$17:$DI$100,9,0)</f>
        <v>59</v>
      </c>
      <c r="AA40" s="340">
        <f>VLOOKUP($D40,'[2]S251 Template'!$D$17:$DI$100,10,0)</f>
        <v>55</v>
      </c>
      <c r="AB40" s="340">
        <f>VLOOKUP($D40,'[2]S251 Template'!$D$17:$DI$100,11,0)</f>
        <v>52</v>
      </c>
      <c r="AC40" s="340">
        <f>VLOOKUP($D40,'[2]S251 Template'!$D$17:$DI$100,12,0)</f>
        <v>50</v>
      </c>
      <c r="AD40" s="340">
        <f>VLOOKUP($D40,'[2]S251 Template'!$D$17:$DI$100,13,0)</f>
        <v>57</v>
      </c>
      <c r="AE40" s="340">
        <f>VLOOKUP($D40,'[2]S251 Template'!$D$17:$DI$100,14,0)</f>
        <v>0</v>
      </c>
      <c r="AF40" s="340">
        <v>0</v>
      </c>
      <c r="AG40" s="340">
        <v>0</v>
      </c>
      <c r="AH40" s="340">
        <v>0</v>
      </c>
      <c r="AI40" s="340">
        <v>0</v>
      </c>
      <c r="AJ40" s="340">
        <v>0</v>
      </c>
      <c r="AK40" s="341">
        <f t="shared" si="7"/>
        <v>1283835.886626</v>
      </c>
      <c r="AL40" s="341">
        <f t="shared" si="8"/>
        <v>391</v>
      </c>
      <c r="AM40" s="81"/>
      <c r="AN40" s="81"/>
      <c r="AO40" s="81"/>
      <c r="AP40" s="81"/>
      <c r="AQ40" s="81"/>
      <c r="AR40" s="81"/>
      <c r="AS40" s="81"/>
      <c r="AT40" s="81"/>
      <c r="AU40" s="81"/>
      <c r="AV40" s="81"/>
      <c r="AW40" s="81"/>
      <c r="AX40" s="81"/>
      <c r="AY40" s="81"/>
      <c r="AZ40" s="81"/>
      <c r="BA40" s="81"/>
      <c r="BB40" s="81"/>
      <c r="BC40" s="118"/>
      <c r="BD40" s="81"/>
      <c r="BE40" s="81"/>
      <c r="BF40" s="81"/>
      <c r="BG40" s="81"/>
      <c r="BH40" s="81"/>
      <c r="BI40" s="81"/>
      <c r="BJ40" s="81"/>
      <c r="BK40" s="81"/>
      <c r="BL40" s="81"/>
      <c r="BM40" s="81"/>
      <c r="BN40" s="81"/>
      <c r="BO40" s="81"/>
      <c r="BP40" s="81"/>
      <c r="BQ40" s="340">
        <f>VLOOKUP($D40,'[4]S251 Yr2'!$D$22:$W$96,19,0)</f>
        <v>33900</v>
      </c>
      <c r="BR40" s="340">
        <f>VLOOKUP($D40,'[4]S251 Yr2'!$D$22:$W$96,20,0)</f>
        <v>7900</v>
      </c>
      <c r="BS40" s="340">
        <v>0</v>
      </c>
      <c r="BT40" s="340">
        <v>0</v>
      </c>
      <c r="BU40" s="340">
        <v>0</v>
      </c>
      <c r="BV40" s="340">
        <v>0</v>
      </c>
      <c r="BW40" s="340">
        <v>0</v>
      </c>
      <c r="BX40" s="340">
        <v>0</v>
      </c>
      <c r="BY40" s="340">
        <v>0</v>
      </c>
      <c r="BZ40" s="340">
        <v>0</v>
      </c>
      <c r="CA40" s="340">
        <v>0</v>
      </c>
      <c r="CB40" s="342">
        <f t="shared" si="9"/>
        <v>41800</v>
      </c>
      <c r="CC40" s="340">
        <v>0</v>
      </c>
      <c r="CD40" s="340">
        <v>0</v>
      </c>
      <c r="CE40" s="340">
        <v>0</v>
      </c>
      <c r="CF40" s="340">
        <v>0</v>
      </c>
      <c r="CG40" s="340">
        <v>0</v>
      </c>
      <c r="CH40" s="340">
        <v>0</v>
      </c>
      <c r="CI40" s="340">
        <f>VLOOKUP($D40,'[2]S251 Template'!$D$17:$AK$100,32,0)</f>
        <v>83062.18</v>
      </c>
      <c r="CJ40" s="340">
        <f>VLOOKUP($D40,'[2]S251 Template'!$D$17:$AK$100,33,0)</f>
        <v>30392.52</v>
      </c>
      <c r="CK40" s="340">
        <f>VLOOKUP($D40,'[2]S251 Template'!$D$17:$AK$100,34,0)</f>
        <v>1818</v>
      </c>
      <c r="CL40" s="340">
        <v>0</v>
      </c>
      <c r="CM40" s="340">
        <v>0</v>
      </c>
      <c r="CN40" s="340">
        <v>0</v>
      </c>
      <c r="CO40" s="340">
        <v>0</v>
      </c>
      <c r="CP40" s="340">
        <v>0</v>
      </c>
      <c r="CQ40" s="340">
        <v>0</v>
      </c>
      <c r="CR40" s="340">
        <v>6301.256708451273</v>
      </c>
      <c r="CS40" s="340">
        <v>0</v>
      </c>
      <c r="CT40" s="341">
        <f t="shared" si="10"/>
        <v>121573.95670845127</v>
      </c>
      <c r="CU40" s="343"/>
      <c r="CV40" s="81"/>
      <c r="CW40" s="81"/>
      <c r="CX40" s="340">
        <f>VLOOKUP($D40,'[2]S251 Template'!$D$17:$AR$100,39,0)</f>
        <v>32370.766983188998</v>
      </c>
      <c r="CY40" s="340">
        <f>VLOOKUP($D40,'[2]S251 Template'!$D$17:$AR$100,40,0)</f>
        <v>19560.571459970626</v>
      </c>
      <c r="CZ40" s="340">
        <f>VLOOKUP($D40,'[2]S251 Template'!$D$17:$AR$100,41,0)</f>
        <v>7363.7746150273215</v>
      </c>
      <c r="DA40" s="341">
        <f t="shared" si="11"/>
        <v>59295.113058186944</v>
      </c>
      <c r="DB40" s="340">
        <f>VLOOKUP(D40,'[2]S251 Template'!$D$17:$AT$100,43,0)</f>
        <v>4525</v>
      </c>
      <c r="DC40" s="340">
        <v>0</v>
      </c>
      <c r="DD40" s="341">
        <f t="shared" si="12"/>
        <v>4525</v>
      </c>
      <c r="DE40" s="340">
        <f>VLOOKUP(D40,'[2]S251 Template'!$D$17:$AW$100,46,0)</f>
        <v>0</v>
      </c>
      <c r="DF40" s="340">
        <v>0</v>
      </c>
      <c r="DG40" s="341">
        <f t="shared" si="13"/>
        <v>0</v>
      </c>
      <c r="DH40" s="340">
        <v>0</v>
      </c>
      <c r="DI40" s="340">
        <v>0</v>
      </c>
      <c r="DJ40" s="341">
        <f t="shared" si="14"/>
        <v>0</v>
      </c>
      <c r="DK40" s="340">
        <f>VLOOKUP($D40,'[2]S251 Template'!$D$17:$BL$100,52,0)</f>
        <v>188897.66898750002</v>
      </c>
      <c r="DL40" s="340">
        <f>VLOOKUP($D40,'[2]S251 Template'!$D$17:$BL$100,53,0)</f>
        <v>11901.106890000001</v>
      </c>
      <c r="DM40" s="340">
        <f>VLOOKUP($D40,'[2]S251 Template'!$D$17:$BL$100,54,0)</f>
        <v>3154.5102599999996</v>
      </c>
      <c r="DN40" s="340">
        <f>VLOOKUP($D40,'[2]S251 Template'!$D$17:$BL$100,55,0)</f>
        <v>16561.178864999998</v>
      </c>
      <c r="DO40" s="340">
        <f>VLOOKUP($D40,'[2]S251 Template'!$D$17:$BL$100,56,0)</f>
        <v>212362.56674999997</v>
      </c>
      <c r="DP40" s="340">
        <f>VLOOKUP($D40,'[2]S251 Template'!$D$17:$BL$100,57,0)</f>
        <v>0</v>
      </c>
      <c r="DQ40" s="340">
        <f>VLOOKUP($D40,'[2]S251 Template'!$D$17:$BL$100,58,0)</f>
        <v>0</v>
      </c>
      <c r="DR40" s="340">
        <f>VLOOKUP($D40,'[2]S251 Template'!$D$17:$BL$100,59,0)</f>
        <v>21507.26</v>
      </c>
      <c r="DS40" s="340">
        <f>VLOOKUP($D40,'[2]S251 Template'!$D$17:$BL$100,60,0)</f>
        <v>12919</v>
      </c>
      <c r="DT40" s="340">
        <f>VLOOKUP($D40,'[2]S251 Template'!$D$17:$BL$100,61,0)</f>
        <v>0</v>
      </c>
      <c r="DU40" s="341">
        <f t="shared" si="15"/>
        <v>467303.2917525</v>
      </c>
      <c r="DV40" s="340">
        <f>VLOOKUP($D40,'[2]S251 Template'!$D$17:$DI$100,63,0)</f>
        <v>6523.704791219511</v>
      </c>
      <c r="DW40" s="340">
        <f>VLOOKUP($D40,'[2]S251 Template'!$D$17:$DI$100,64,0)</f>
        <v>23124.42</v>
      </c>
      <c r="DX40" s="340">
        <f>VLOOKUP($D40,'[2]S251 Template'!$D$17:$DI$100,65,0)</f>
        <v>61822.2</v>
      </c>
      <c r="DY40" s="340">
        <f>VLOOKUP($D40,'[2]S251 Template'!$D$17:$DI$100,66,0)</f>
        <v>42962.04</v>
      </c>
      <c r="DZ40" s="341">
        <f t="shared" si="16"/>
        <v>134432.3647912195</v>
      </c>
      <c r="EA40" s="340">
        <f>VLOOKUP($D40,'[2]S251 Template'!$D$17:$DI$100,69,0)</f>
        <v>0</v>
      </c>
      <c r="EB40" s="340">
        <f>VLOOKUP($D40,'[2]S251 Template'!$D$17:$DI$100,70,0)</f>
        <v>0</v>
      </c>
      <c r="EC40" s="340">
        <f>VLOOKUP($D40,'[2]S251 Template'!$D$17:$DI$100,71,0)</f>
        <v>0</v>
      </c>
      <c r="ED40" s="340">
        <f>VLOOKUP($D40,'[2]S251 Template'!$D$17:$DI$100,72,0)</f>
        <v>0</v>
      </c>
      <c r="EE40" s="340">
        <f>VLOOKUP($D40,'[2]S251 Template'!$D$17:$DI$100,73,0)</f>
        <v>0</v>
      </c>
      <c r="EF40" s="340">
        <f>VLOOKUP($D40,'[2]S251 Template'!$D$17:$DI$100,74,0)</f>
        <v>0</v>
      </c>
      <c r="EG40" s="340">
        <f>VLOOKUP($D40,'[2]S251 Template'!$D$17:$DI$100,75,0)</f>
        <v>0</v>
      </c>
      <c r="EH40" s="340">
        <f>VLOOKUP($D40,'[2]S251 Template'!$D$17:$DI$100,76,0)</f>
        <v>0</v>
      </c>
      <c r="EI40" s="340">
        <v>0</v>
      </c>
      <c r="EJ40" s="341">
        <f>SUM(EA40:EI40)</f>
        <v>0</v>
      </c>
      <c r="EK40" s="340">
        <f>VLOOKUP($D40,'[2]S251 Template'!$D$17:$DI$100,78,0)</f>
        <v>6091.653333333333</v>
      </c>
      <c r="EL40" s="340">
        <f>VLOOKUP($D40,'[2]S251 Template'!$D$17:$DI$100,79,0)</f>
        <v>34972.649999999965</v>
      </c>
      <c r="EM40" s="340">
        <f>VLOOKUP($D40,'[2]S251 Template'!$D$17:$DI$100,80,0)</f>
        <v>15065</v>
      </c>
      <c r="EN40" s="340">
        <v>0</v>
      </c>
      <c r="EO40" s="340">
        <v>0</v>
      </c>
      <c r="EP40" s="340">
        <v>0</v>
      </c>
      <c r="EQ40" s="340">
        <v>0</v>
      </c>
      <c r="ER40" s="340">
        <v>0</v>
      </c>
      <c r="ES40" s="340">
        <v>0</v>
      </c>
      <c r="ET40" s="340">
        <v>0</v>
      </c>
      <c r="EU40" s="340">
        <v>0</v>
      </c>
      <c r="EV40" s="341">
        <f>SUM(EK40:EU40)</f>
        <v>56129.3033333333</v>
      </c>
      <c r="EW40" s="340">
        <f>VLOOKUP($D40,'[2]S251 Template'!$D$17:$DI$100,84,0)</f>
        <v>0</v>
      </c>
      <c r="EX40" s="340">
        <f>VLOOKUP($D40,'[2]S251 Template'!$D$17:$DI$100,85,0)</f>
        <v>0</v>
      </c>
      <c r="EY40" s="340">
        <f>VLOOKUP($D40,'[2]S251 Template'!$D$17:$DI$100,86,0)</f>
        <v>0</v>
      </c>
      <c r="EZ40" s="340">
        <f>VLOOKUP($D40,'[2]S251 Template'!$D$17:$DI$100,87,0)</f>
        <v>0</v>
      </c>
      <c r="FA40" s="340">
        <f>VLOOKUP($D40,'[2]S251 Template'!$D$17:$DI$100,88,0)</f>
        <v>0</v>
      </c>
      <c r="FB40" s="340">
        <f>VLOOKUP($D40,'[2]S251 Template'!$D$17:$DI$100,89,0)</f>
        <v>0</v>
      </c>
      <c r="FC40" s="340">
        <f>VLOOKUP($D40,'[2]S251 Template'!$D$17:$DI$100,90,0)</f>
        <v>0</v>
      </c>
      <c r="FD40" s="340">
        <f>VLOOKUP($D40,'[2]S251 Template'!$D$17:$DI$100,91,0)</f>
        <v>55000</v>
      </c>
      <c r="FE40" s="340">
        <v>0</v>
      </c>
      <c r="FF40" s="341">
        <f>SUM(EW40:FE40)</f>
        <v>55000</v>
      </c>
      <c r="FG40" s="340">
        <v>0</v>
      </c>
      <c r="FH40" s="340">
        <v>0</v>
      </c>
      <c r="FI40" s="341">
        <f t="shared" si="17"/>
        <v>0</v>
      </c>
      <c r="FJ40" s="340">
        <f>VLOOKUP($D40,'[2]S251 Template'!$D$17:$DI$100,96,0)</f>
        <v>0</v>
      </c>
      <c r="FK40" s="340">
        <f>VLOOKUP($D40,'[2]S251 Template'!$D$17:$DI$100,97,0)</f>
        <v>-25662.870392628207</v>
      </c>
      <c r="FL40" s="340">
        <f>VLOOKUP($D40,'[2]S251 Template'!$D$17:$DI$100,98,0)</f>
        <v>0</v>
      </c>
      <c r="FM40" s="340">
        <v>0</v>
      </c>
      <c r="FN40" s="341">
        <f>SUM(FJ40:FM40)</f>
        <v>-25662.870392628207</v>
      </c>
      <c r="FO40" s="340">
        <f>VLOOKUP($D40,'[2]S251 Template'!$D$17:$DI$100,100,0)</f>
        <v>0</v>
      </c>
      <c r="FP40" s="341">
        <f t="shared" si="18"/>
        <v>188723.2</v>
      </c>
      <c r="FQ40" s="345">
        <f t="shared" si="19"/>
        <v>2345155.245877063</v>
      </c>
      <c r="FR40" s="81"/>
      <c r="FS40" s="341">
        <f t="shared" si="20"/>
        <v>421</v>
      </c>
      <c r="FT40" s="341">
        <f t="shared" si="21"/>
        <v>5570.440013959769</v>
      </c>
      <c r="FU40" s="346" t="s">
        <v>518</v>
      </c>
      <c r="FV40" s="340">
        <f>VLOOKUP(D40,'[6]Sheet1'!$A$3:$E$87,5,0)</f>
        <v>126600</v>
      </c>
      <c r="FW40" s="340">
        <v>0</v>
      </c>
      <c r="FX40" s="340">
        <v>0</v>
      </c>
      <c r="FY40" s="340">
        <f t="shared" si="22"/>
        <v>572923.404810687</v>
      </c>
    </row>
    <row r="41" spans="1:181" ht="12.75" customHeight="1" thickBot="1" thickTop="1">
      <c r="A41" s="113"/>
      <c r="B41" s="338"/>
      <c r="C41" s="320" t="s">
        <v>294</v>
      </c>
      <c r="D41" s="20">
        <v>2225</v>
      </c>
      <c r="E41" s="338"/>
      <c r="F41" s="401" t="s">
        <v>281</v>
      </c>
      <c r="G41" s="340">
        <f>VLOOKUP($D41,'[3]S251 Yr2'!$D$22:$AP$96,4,0)</f>
        <v>0</v>
      </c>
      <c r="H41" s="340">
        <f>VLOOKUP($D41,'[3]S251 Yr2'!$D$22:$AP$96,5,0)</f>
        <v>25560</v>
      </c>
      <c r="I41" s="340">
        <f>VLOOKUP($D41,'[3]S251 Yr2'!$D$22:$AP$96,6,0)</f>
        <v>0</v>
      </c>
      <c r="J41" s="340">
        <f>VLOOKUP($D41,'[3]S251 Yr2'!$D$22:$AP$96,7,0)</f>
        <v>0</v>
      </c>
      <c r="K41" s="340">
        <f>VLOOKUP($D41,'[3]S251 Yr2'!$D$22:$AP$96,8,0)</f>
        <v>0</v>
      </c>
      <c r="L41" s="341">
        <f t="shared" si="2"/>
        <v>131122.8</v>
      </c>
      <c r="M41" s="345">
        <f t="shared" si="3"/>
        <v>25560</v>
      </c>
      <c r="N41" s="341">
        <f t="shared" si="4"/>
        <v>26.905263157894737</v>
      </c>
      <c r="O41" s="340">
        <f>VLOOKUP($D41,'[4]S251 Yr2'!$D$22:$AU$96,12,0)</f>
        <v>0</v>
      </c>
      <c r="P41" s="340">
        <f>VLOOKUP($D41,'[4]S251 Yr2'!$D$22:$AU$96,13,0)</f>
        <v>3780</v>
      </c>
      <c r="Q41" s="340">
        <f>VLOOKUP($D41,'[4]S251 Yr2'!$D$22:$AU$96,14,0)</f>
        <v>0</v>
      </c>
      <c r="R41" s="340">
        <f>VLOOKUP($D41,'[4]S251 Yr2'!$D$22:$AU$96,15,0)</f>
        <v>0</v>
      </c>
      <c r="S41" s="342">
        <f t="shared" si="5"/>
        <v>19391.399999999998</v>
      </c>
      <c r="T41" s="358">
        <f t="shared" si="6"/>
        <v>3780</v>
      </c>
      <c r="U41" s="340">
        <v>0</v>
      </c>
      <c r="V41" s="340">
        <v>0</v>
      </c>
      <c r="W41" s="340">
        <v>0</v>
      </c>
      <c r="X41" s="340">
        <f>VLOOKUP($D41,'[2]S251 Template'!$D$17:$DI$100,7,0)</f>
        <v>59</v>
      </c>
      <c r="Y41" s="340">
        <f>VLOOKUP($D41,'[2]S251 Template'!$D$17:$DI$100,8,0)</f>
        <v>77</v>
      </c>
      <c r="Z41" s="340">
        <f>VLOOKUP($D41,'[2]S251 Template'!$D$17:$DI$100,9,0)</f>
        <v>84</v>
      </c>
      <c r="AA41" s="340">
        <f>VLOOKUP($D41,'[2]S251 Template'!$D$17:$DI$100,10,0)</f>
        <v>54</v>
      </c>
      <c r="AB41" s="340">
        <f>VLOOKUP($D41,'[2]S251 Template'!$D$17:$DI$100,11,0)</f>
        <v>54</v>
      </c>
      <c r="AC41" s="340">
        <f>VLOOKUP($D41,'[2]S251 Template'!$D$17:$DI$100,12,0)</f>
        <v>58</v>
      </c>
      <c r="AD41" s="340">
        <f>VLOOKUP($D41,'[2]S251 Template'!$D$17:$DI$100,13,0)</f>
        <v>35</v>
      </c>
      <c r="AE41" s="340">
        <f>VLOOKUP($D41,'[2]S251 Template'!$D$17:$DI$100,14,0)</f>
        <v>0</v>
      </c>
      <c r="AF41" s="340">
        <v>0</v>
      </c>
      <c r="AG41" s="340">
        <v>0</v>
      </c>
      <c r="AH41" s="340">
        <v>0</v>
      </c>
      <c r="AI41" s="340">
        <v>0</v>
      </c>
      <c r="AJ41" s="340">
        <v>0</v>
      </c>
      <c r="AK41" s="341">
        <f t="shared" si="7"/>
        <v>1380034.472736</v>
      </c>
      <c r="AL41" s="341">
        <f t="shared" si="8"/>
        <v>421</v>
      </c>
      <c r="AM41" s="81"/>
      <c r="AN41" s="81"/>
      <c r="AO41" s="81"/>
      <c r="AP41" s="81"/>
      <c r="AQ41" s="81"/>
      <c r="AR41" s="81"/>
      <c r="AS41" s="81"/>
      <c r="AT41" s="81"/>
      <c r="AU41" s="81"/>
      <c r="AV41" s="81"/>
      <c r="AW41" s="81"/>
      <c r="AX41" s="81"/>
      <c r="AY41" s="81"/>
      <c r="AZ41" s="81"/>
      <c r="BA41" s="81"/>
      <c r="BB41" s="81"/>
      <c r="BC41" s="118"/>
      <c r="BD41" s="81"/>
      <c r="BE41" s="81"/>
      <c r="BF41" s="81"/>
      <c r="BG41" s="81"/>
      <c r="BH41" s="81"/>
      <c r="BI41" s="81"/>
      <c r="BJ41" s="81"/>
      <c r="BK41" s="81"/>
      <c r="BL41" s="81"/>
      <c r="BM41" s="81"/>
      <c r="BN41" s="81"/>
      <c r="BO41" s="81"/>
      <c r="BP41" s="81"/>
      <c r="BQ41" s="340">
        <f>VLOOKUP($D41,'[4]S251 Yr2'!$D$22:$W$96,19,0)</f>
        <v>32700</v>
      </c>
      <c r="BR41" s="340">
        <f>VLOOKUP($D41,'[4]S251 Yr2'!$D$22:$W$96,20,0)</f>
        <v>8700</v>
      </c>
      <c r="BS41" s="340">
        <v>0</v>
      </c>
      <c r="BT41" s="340">
        <v>0</v>
      </c>
      <c r="BU41" s="340">
        <v>0</v>
      </c>
      <c r="BV41" s="340">
        <v>0</v>
      </c>
      <c r="BW41" s="340">
        <v>0</v>
      </c>
      <c r="BX41" s="340">
        <v>0</v>
      </c>
      <c r="BY41" s="340">
        <v>0</v>
      </c>
      <c r="BZ41" s="340">
        <v>0</v>
      </c>
      <c r="CA41" s="340">
        <v>0</v>
      </c>
      <c r="CB41" s="342">
        <f t="shared" si="9"/>
        <v>41400</v>
      </c>
      <c r="CC41" s="340">
        <v>0</v>
      </c>
      <c r="CD41" s="340">
        <v>0</v>
      </c>
      <c r="CE41" s="340">
        <v>0</v>
      </c>
      <c r="CF41" s="340">
        <v>0</v>
      </c>
      <c r="CG41" s="340">
        <v>0</v>
      </c>
      <c r="CH41" s="340">
        <v>0</v>
      </c>
      <c r="CI41" s="340">
        <f>VLOOKUP($D41,'[2]S251 Template'!$D$17:$AK$100,32,0)</f>
        <v>94627.8</v>
      </c>
      <c r="CJ41" s="340">
        <f>VLOOKUP($D41,'[2]S251 Template'!$D$17:$AK$100,33,0)</f>
        <v>31436.04</v>
      </c>
      <c r="CK41" s="340">
        <f>VLOOKUP($D41,'[2]S251 Template'!$D$17:$AK$100,34,0)</f>
        <v>1958</v>
      </c>
      <c r="CL41" s="340">
        <v>0</v>
      </c>
      <c r="CM41" s="340">
        <v>0</v>
      </c>
      <c r="CN41" s="340">
        <v>0</v>
      </c>
      <c r="CO41" s="340">
        <v>0</v>
      </c>
      <c r="CP41" s="340">
        <v>0</v>
      </c>
      <c r="CQ41" s="340">
        <v>0</v>
      </c>
      <c r="CR41" s="340">
        <v>6784.729090173877</v>
      </c>
      <c r="CS41" s="340">
        <v>0</v>
      </c>
      <c r="CT41" s="341">
        <f t="shared" si="10"/>
        <v>134806.56909017387</v>
      </c>
      <c r="CU41" s="343"/>
      <c r="CV41" s="81"/>
      <c r="CW41" s="81"/>
      <c r="CX41" s="340">
        <f>VLOOKUP($D41,'[2]S251 Template'!$D$17:$AR$100,39,0)</f>
        <v>16580.148942609</v>
      </c>
      <c r="CY41" s="340">
        <f>VLOOKUP($D41,'[2]S251 Template'!$D$17:$AR$100,40,0)</f>
        <v>14553.065166218146</v>
      </c>
      <c r="CZ41" s="340">
        <f>VLOOKUP($D41,'[2]S251 Template'!$D$17:$AR$100,41,0)</f>
        <v>7701.5624414047215</v>
      </c>
      <c r="DA41" s="341">
        <f t="shared" si="11"/>
        <v>38834.776550231865</v>
      </c>
      <c r="DB41" s="340">
        <f>VLOOKUP(D41,'[2]S251 Template'!$D$17:$AT$100,43,0)</f>
        <v>157577</v>
      </c>
      <c r="DC41" s="340">
        <v>0</v>
      </c>
      <c r="DD41" s="341">
        <f t="shared" si="12"/>
        <v>157577</v>
      </c>
      <c r="DE41" s="340">
        <f>VLOOKUP(D41,'[2]S251 Template'!$D$17:$AW$100,46,0)</f>
        <v>0</v>
      </c>
      <c r="DF41" s="340">
        <v>0</v>
      </c>
      <c r="DG41" s="341">
        <f t="shared" si="13"/>
        <v>0</v>
      </c>
      <c r="DH41" s="340">
        <v>0</v>
      </c>
      <c r="DI41" s="340">
        <v>0</v>
      </c>
      <c r="DJ41" s="341">
        <f t="shared" si="14"/>
        <v>0</v>
      </c>
      <c r="DK41" s="340">
        <f>VLOOKUP($D41,'[2]S251 Template'!$D$17:$BL$100,52,0)</f>
        <v>121267.63935</v>
      </c>
      <c r="DL41" s="340">
        <f>VLOOKUP($D41,'[2]S251 Template'!$D$17:$BL$100,53,0)</f>
        <v>24375.761099999996</v>
      </c>
      <c r="DM41" s="340">
        <f>VLOOKUP($D41,'[2]S251 Template'!$D$17:$BL$100,54,0)</f>
        <v>4502.3464619999995</v>
      </c>
      <c r="DN41" s="340">
        <f>VLOOKUP($D41,'[2]S251 Template'!$D$17:$BL$100,55,0)</f>
        <v>15700.857885</v>
      </c>
      <c r="DO41" s="340">
        <f>VLOOKUP($D41,'[2]S251 Template'!$D$17:$BL$100,56,0)</f>
        <v>229168.2375</v>
      </c>
      <c r="DP41" s="340">
        <f>VLOOKUP($D41,'[2]S251 Template'!$D$17:$BL$100,57,0)</f>
        <v>0</v>
      </c>
      <c r="DQ41" s="340">
        <f>VLOOKUP($D41,'[2]S251 Template'!$D$17:$BL$100,58,0)</f>
        <v>0</v>
      </c>
      <c r="DR41" s="340">
        <f>VLOOKUP($D41,'[2]S251 Template'!$D$17:$BL$100,59,0)</f>
        <v>21507.26</v>
      </c>
      <c r="DS41" s="340">
        <f>VLOOKUP($D41,'[2]S251 Template'!$D$17:$BL$100,60,0)</f>
        <v>8623</v>
      </c>
      <c r="DT41" s="340">
        <f>VLOOKUP($D41,'[2]S251 Template'!$D$17:$BL$100,61,0)</f>
        <v>0</v>
      </c>
      <c r="DU41" s="341">
        <f t="shared" si="15"/>
        <v>425145.102297</v>
      </c>
      <c r="DV41" s="340">
        <f>VLOOKUP($D41,'[2]S251 Template'!$D$17:$DI$100,63,0)</f>
        <v>5921.002068533552</v>
      </c>
      <c r="DW41" s="340">
        <f>VLOOKUP($D41,'[2]S251 Template'!$D$17:$DI$100,64,0)</f>
        <v>24525.9</v>
      </c>
      <c r="DX41" s="340">
        <f>VLOOKUP($D41,'[2]S251 Template'!$D$17:$DI$100,65,0)</f>
        <v>88661.12</v>
      </c>
      <c r="DY41" s="340">
        <f>VLOOKUP($D41,'[2]S251 Template'!$D$17:$DI$100,66,0)</f>
        <v>51344.32</v>
      </c>
      <c r="DZ41" s="341">
        <f t="shared" si="16"/>
        <v>170452.34206853356</v>
      </c>
      <c r="EA41" s="340">
        <f>VLOOKUP($D41,'[2]S251 Template'!$D$17:$DI$100,69,0)</f>
        <v>0</v>
      </c>
      <c r="EB41" s="340">
        <f>VLOOKUP($D41,'[2]S251 Template'!$D$17:$DI$100,70,0)</f>
        <v>0</v>
      </c>
      <c r="EC41" s="340">
        <f>VLOOKUP($D41,'[2]S251 Template'!$D$17:$DI$100,71,0)</f>
        <v>0</v>
      </c>
      <c r="ED41" s="340">
        <f>VLOOKUP($D41,'[2]S251 Template'!$D$17:$DI$100,72,0)</f>
        <v>0</v>
      </c>
      <c r="EE41" s="340">
        <f>VLOOKUP($D41,'[2]S251 Template'!$D$17:$DI$100,73,0)</f>
        <v>0</v>
      </c>
      <c r="EF41" s="340">
        <f>VLOOKUP($D41,'[2]S251 Template'!$D$17:$DI$100,74,0)</f>
        <v>0</v>
      </c>
      <c r="EG41" s="340">
        <f>VLOOKUP($D41,'[2]S251 Template'!$D$17:$DI$100,75,0)</f>
        <v>0</v>
      </c>
      <c r="EH41" s="340">
        <f>VLOOKUP($D41,'[2]S251 Template'!$D$17:$DI$100,76,0)</f>
        <v>0</v>
      </c>
      <c r="EI41" s="340">
        <v>0</v>
      </c>
      <c r="EJ41" s="341">
        <f>SUM(EA41:EI41)</f>
        <v>0</v>
      </c>
      <c r="EK41" s="340">
        <f>VLOOKUP($D41,'[2]S251 Template'!$D$17:$DI$100,78,0)</f>
        <v>5537.866666666667</v>
      </c>
      <c r="EL41" s="340">
        <f>VLOOKUP($D41,'[2]S251 Template'!$D$17:$DI$100,79,0)</f>
        <v>28280.149999999965</v>
      </c>
      <c r="EM41" s="340">
        <f>VLOOKUP($D41,'[2]S251 Template'!$D$17:$DI$100,80,0)</f>
        <v>58273</v>
      </c>
      <c r="EN41" s="340">
        <v>0</v>
      </c>
      <c r="EO41" s="340">
        <v>0</v>
      </c>
      <c r="EP41" s="340">
        <v>0</v>
      </c>
      <c r="EQ41" s="340">
        <v>0</v>
      </c>
      <c r="ER41" s="340">
        <v>0</v>
      </c>
      <c r="ES41" s="340">
        <v>0</v>
      </c>
      <c r="ET41" s="340">
        <v>0</v>
      </c>
      <c r="EU41" s="340">
        <v>0</v>
      </c>
      <c r="EV41" s="341">
        <f>SUM(EK41:EU41)</f>
        <v>92091.01666666663</v>
      </c>
      <c r="EW41" s="340">
        <f>VLOOKUP($D41,'[2]S251 Template'!$D$17:$DI$100,84,0)</f>
        <v>0</v>
      </c>
      <c r="EX41" s="340">
        <f>VLOOKUP($D41,'[2]S251 Template'!$D$17:$DI$100,85,0)</f>
        <v>0</v>
      </c>
      <c r="EY41" s="340">
        <f>VLOOKUP($D41,'[2]S251 Template'!$D$17:$DI$100,86,0)</f>
        <v>0</v>
      </c>
      <c r="EZ41" s="340">
        <f>VLOOKUP($D41,'[2]S251 Template'!$D$17:$DI$100,87,0)</f>
        <v>0</v>
      </c>
      <c r="FA41" s="340">
        <f>VLOOKUP($D41,'[2]S251 Template'!$D$17:$DI$100,88,0)</f>
        <v>8574</v>
      </c>
      <c r="FB41" s="340">
        <f>VLOOKUP($D41,'[2]S251 Template'!$D$17:$DI$100,89,0)</f>
        <v>0</v>
      </c>
      <c r="FC41" s="340">
        <f>VLOOKUP($D41,'[2]S251 Template'!$D$17:$DI$100,90,0)</f>
        <v>0</v>
      </c>
      <c r="FD41" s="340">
        <f>VLOOKUP($D41,'[2]S251 Template'!$D$17:$DI$100,91,0)</f>
        <v>55000</v>
      </c>
      <c r="FE41" s="340">
        <v>0</v>
      </c>
      <c r="FF41" s="341">
        <f>SUM(EW41:FE41)</f>
        <v>63574</v>
      </c>
      <c r="FG41" s="340">
        <v>0</v>
      </c>
      <c r="FH41" s="340">
        <v>0</v>
      </c>
      <c r="FI41" s="341">
        <f t="shared" si="17"/>
        <v>0</v>
      </c>
      <c r="FJ41" s="340">
        <f>VLOOKUP($D41,'[2]S251 Template'!$D$17:$DI$100,96,0)</f>
        <v>0</v>
      </c>
      <c r="FK41" s="340">
        <f>VLOOKUP($D41,'[2]S251 Template'!$D$17:$DI$100,97,0)</f>
        <v>-25180.862527306967</v>
      </c>
      <c r="FL41" s="340">
        <f>VLOOKUP($D41,'[2]S251 Template'!$D$17:$DI$100,98,0)</f>
        <v>0</v>
      </c>
      <c r="FM41" s="340">
        <v>0</v>
      </c>
      <c r="FN41" s="341">
        <f>SUM(FJ41:FM41)</f>
        <v>-25180.862527306967</v>
      </c>
      <c r="FO41" s="340">
        <f>VLOOKUP($D41,'[2]S251 Template'!$D$17:$DI$100,100,0)</f>
        <v>0</v>
      </c>
      <c r="FP41" s="341">
        <f t="shared" si="18"/>
        <v>191914.19999999998</v>
      </c>
      <c r="FQ41" s="345">
        <f t="shared" si="19"/>
        <v>2629248.616881299</v>
      </c>
      <c r="FR41" s="81"/>
      <c r="FS41" s="341">
        <f t="shared" si="20"/>
        <v>447.90526315789475</v>
      </c>
      <c r="FT41" s="341">
        <f t="shared" si="21"/>
        <v>5870.099847329637</v>
      </c>
      <c r="FU41" s="346" t="s">
        <v>518</v>
      </c>
      <c r="FV41" s="340">
        <f>VLOOKUP(D41,'[6]Sheet1'!$A$3:$E$87,5,0)</f>
        <v>148800</v>
      </c>
      <c r="FW41" s="340">
        <v>0</v>
      </c>
      <c r="FX41" s="340">
        <v>0</v>
      </c>
      <c r="FY41" s="340">
        <f t="shared" si="22"/>
        <v>662956.8788472319</v>
      </c>
    </row>
    <row r="42" spans="1:181" ht="12.75" customHeight="1" thickBot="1" thickTop="1">
      <c r="A42" s="113"/>
      <c r="B42" s="338"/>
      <c r="C42" s="320" t="s">
        <v>295</v>
      </c>
      <c r="D42" s="20">
        <v>2259</v>
      </c>
      <c r="E42" s="338"/>
      <c r="F42" s="401" t="s">
        <v>281</v>
      </c>
      <c r="G42" s="340">
        <f>VLOOKUP($D42,'[3]S251 Yr2'!$D$22:$AP$96,4,0)</f>
        <v>28500</v>
      </c>
      <c r="H42" s="340">
        <f>VLOOKUP($D42,'[3]S251 Yr2'!$D$22:$AP$96,5,0)</f>
        <v>0</v>
      </c>
      <c r="I42" s="340">
        <f>VLOOKUP($D42,'[3]S251 Yr2'!$D$22:$AP$96,6,0)</f>
        <v>0</v>
      </c>
      <c r="J42" s="340">
        <f>VLOOKUP($D42,'[3]S251 Yr2'!$D$22:$AP$96,7,0)</f>
        <v>0</v>
      </c>
      <c r="K42" s="340">
        <f>VLOOKUP($D42,'[3]S251 Yr2'!$D$22:$AP$96,8,0)</f>
        <v>0</v>
      </c>
      <c r="L42" s="341">
        <f t="shared" si="2"/>
        <v>138225</v>
      </c>
      <c r="M42" s="345">
        <f t="shared" si="3"/>
        <v>28500</v>
      </c>
      <c r="N42" s="341">
        <f t="shared" si="4"/>
        <v>30</v>
      </c>
      <c r="O42" s="340">
        <f>VLOOKUP($D42,'[4]S251 Yr2'!$D$22:$AU$96,12,0)</f>
        <v>0</v>
      </c>
      <c r="P42" s="340">
        <f>VLOOKUP($D42,'[4]S251 Yr2'!$D$22:$AU$96,13,0)</f>
        <v>0</v>
      </c>
      <c r="Q42" s="340">
        <f>VLOOKUP($D42,'[4]S251 Yr2'!$D$22:$AU$96,14,0)</f>
        <v>0</v>
      </c>
      <c r="R42" s="340">
        <f>VLOOKUP($D42,'[4]S251 Yr2'!$D$22:$AU$96,15,0)</f>
        <v>0</v>
      </c>
      <c r="S42" s="342">
        <f t="shared" si="5"/>
        <v>0</v>
      </c>
      <c r="T42" s="358">
        <f t="shared" si="6"/>
        <v>0</v>
      </c>
      <c r="U42" s="340">
        <v>0</v>
      </c>
      <c r="V42" s="340">
        <v>0</v>
      </c>
      <c r="W42" s="340">
        <v>0</v>
      </c>
      <c r="X42" s="340">
        <f>VLOOKUP($D42,'[2]S251 Template'!$D$17:$DI$100,7,0)</f>
        <v>88</v>
      </c>
      <c r="Y42" s="340">
        <f>VLOOKUP($D42,'[2]S251 Template'!$D$17:$DI$100,8,0)</f>
        <v>74</v>
      </c>
      <c r="Z42" s="340">
        <f>VLOOKUP($D42,'[2]S251 Template'!$D$17:$DI$100,9,0)</f>
        <v>73</v>
      </c>
      <c r="AA42" s="340">
        <f>VLOOKUP($D42,'[2]S251 Template'!$D$17:$DI$100,10,0)</f>
        <v>67</v>
      </c>
      <c r="AB42" s="340">
        <f>VLOOKUP($D42,'[2]S251 Template'!$D$17:$DI$100,11,0)</f>
        <v>69</v>
      </c>
      <c r="AC42" s="340">
        <f>VLOOKUP($D42,'[2]S251 Template'!$D$17:$DI$100,12,0)</f>
        <v>60</v>
      </c>
      <c r="AD42" s="340">
        <f>VLOOKUP($D42,'[2]S251 Template'!$D$17:$DI$100,13,0)</f>
        <v>57</v>
      </c>
      <c r="AE42" s="340">
        <f>VLOOKUP($D42,'[2]S251 Template'!$D$17:$DI$100,14,0)</f>
        <v>0</v>
      </c>
      <c r="AF42" s="340">
        <v>0</v>
      </c>
      <c r="AG42" s="340">
        <v>0</v>
      </c>
      <c r="AH42" s="340">
        <v>0</v>
      </c>
      <c r="AI42" s="340">
        <v>0</v>
      </c>
      <c r="AJ42" s="340">
        <v>0</v>
      </c>
      <c r="AK42" s="341">
        <f t="shared" si="7"/>
        <v>1613329.5826680001</v>
      </c>
      <c r="AL42" s="341">
        <f t="shared" si="8"/>
        <v>488</v>
      </c>
      <c r="AM42" s="81"/>
      <c r="AN42" s="81"/>
      <c r="AO42" s="81"/>
      <c r="AP42" s="81"/>
      <c r="AQ42" s="81"/>
      <c r="AR42" s="81"/>
      <c r="AS42" s="81"/>
      <c r="AT42" s="81"/>
      <c r="AU42" s="81"/>
      <c r="AV42" s="81"/>
      <c r="AW42" s="81"/>
      <c r="AX42" s="81"/>
      <c r="AY42" s="81"/>
      <c r="AZ42" s="81"/>
      <c r="BA42" s="81"/>
      <c r="BB42" s="81"/>
      <c r="BC42" s="118"/>
      <c r="BD42" s="81"/>
      <c r="BE42" s="81"/>
      <c r="BF42" s="81"/>
      <c r="BG42" s="81"/>
      <c r="BH42" s="81"/>
      <c r="BI42" s="81"/>
      <c r="BJ42" s="81"/>
      <c r="BK42" s="81"/>
      <c r="BL42" s="81"/>
      <c r="BM42" s="81"/>
      <c r="BN42" s="81"/>
      <c r="BO42" s="81"/>
      <c r="BP42" s="81"/>
      <c r="BQ42" s="340">
        <f>VLOOKUP($D42,'[4]S251 Yr2'!$D$22:$W$96,19,0)</f>
        <v>0</v>
      </c>
      <c r="BR42" s="340">
        <f>VLOOKUP($D42,'[4]S251 Yr2'!$D$22:$W$96,20,0)</f>
        <v>0</v>
      </c>
      <c r="BS42" s="340">
        <v>0</v>
      </c>
      <c r="BT42" s="340">
        <v>0</v>
      </c>
      <c r="BU42" s="340">
        <v>0</v>
      </c>
      <c r="BV42" s="340">
        <v>0</v>
      </c>
      <c r="BW42" s="340">
        <v>0</v>
      </c>
      <c r="BX42" s="340">
        <v>0</v>
      </c>
      <c r="BY42" s="340">
        <v>0</v>
      </c>
      <c r="BZ42" s="340">
        <v>0</v>
      </c>
      <c r="CA42" s="340">
        <v>0</v>
      </c>
      <c r="CB42" s="342">
        <f t="shared" si="9"/>
        <v>0</v>
      </c>
      <c r="CC42" s="340">
        <v>0</v>
      </c>
      <c r="CD42" s="340">
        <v>0</v>
      </c>
      <c r="CE42" s="340">
        <v>0</v>
      </c>
      <c r="CF42" s="340">
        <v>0</v>
      </c>
      <c r="CG42" s="340">
        <v>0</v>
      </c>
      <c r="CH42" s="340">
        <v>0</v>
      </c>
      <c r="CI42" s="340">
        <f>VLOOKUP($D42,'[2]S251 Template'!$D$17:$AK$100,32,0)</f>
        <v>53622.42</v>
      </c>
      <c r="CJ42" s="340">
        <f>VLOOKUP($D42,'[2]S251 Template'!$D$17:$AK$100,33,0)</f>
        <v>50349.84</v>
      </c>
      <c r="CK42" s="340">
        <f>VLOOKUP($D42,'[2]S251 Template'!$D$17:$AK$100,34,0)</f>
        <v>2269</v>
      </c>
      <c r="CL42" s="340">
        <v>0</v>
      </c>
      <c r="CM42" s="340">
        <v>0</v>
      </c>
      <c r="CN42" s="340">
        <v>0</v>
      </c>
      <c r="CO42" s="340">
        <v>0</v>
      </c>
      <c r="CP42" s="340">
        <v>0</v>
      </c>
      <c r="CQ42" s="340">
        <v>0</v>
      </c>
      <c r="CR42" s="340">
        <v>7864.484076021026</v>
      </c>
      <c r="CS42" s="340">
        <v>0</v>
      </c>
      <c r="CT42" s="341">
        <f t="shared" si="10"/>
        <v>114105.74407602102</v>
      </c>
      <c r="CU42" s="343"/>
      <c r="CV42" s="81"/>
      <c r="CW42" s="81"/>
      <c r="CX42" s="340">
        <f>VLOOKUP($D42,'[2]S251 Template'!$D$17:$AR$100,39,0)</f>
        <v>17764.4452956525</v>
      </c>
      <c r="CY42" s="340">
        <f>VLOOKUP($D42,'[2]S251 Template'!$D$17:$AR$100,40,0)</f>
        <v>15648.457167976501</v>
      </c>
      <c r="CZ42" s="340">
        <f>VLOOKUP($D42,'[2]S251 Template'!$D$17:$AR$100,41,0)</f>
        <v>7634.004876129241</v>
      </c>
      <c r="DA42" s="341">
        <f t="shared" si="11"/>
        <v>41046.90733975824</v>
      </c>
      <c r="DB42" s="340">
        <f>VLOOKUP(D42,'[2]S251 Template'!$D$17:$AT$100,43,0)</f>
        <v>40865</v>
      </c>
      <c r="DC42" s="340">
        <v>0</v>
      </c>
      <c r="DD42" s="341">
        <f t="shared" si="12"/>
        <v>40865</v>
      </c>
      <c r="DE42" s="340">
        <f>VLOOKUP(D42,'[2]S251 Template'!$D$17:$AW$100,46,0)</f>
        <v>0</v>
      </c>
      <c r="DF42" s="340">
        <v>0</v>
      </c>
      <c r="DG42" s="341">
        <f t="shared" si="13"/>
        <v>0</v>
      </c>
      <c r="DH42" s="340">
        <v>0</v>
      </c>
      <c r="DI42" s="340">
        <v>0</v>
      </c>
      <c r="DJ42" s="341">
        <f t="shared" si="14"/>
        <v>0</v>
      </c>
      <c r="DK42" s="340">
        <f>VLOOKUP($D42,'[2]S251 Template'!$D$17:$BL$100,52,0)</f>
        <v>114271.4293875</v>
      </c>
      <c r="DL42" s="340">
        <f>VLOOKUP($D42,'[2]S251 Template'!$D$17:$BL$100,53,0)</f>
        <v>10323.85176</v>
      </c>
      <c r="DM42" s="340">
        <f>VLOOKUP($D42,'[2]S251 Template'!$D$17:$BL$100,54,0)</f>
        <v>3613.348116</v>
      </c>
      <c r="DN42" s="340">
        <f>VLOOKUP($D42,'[2]S251 Template'!$D$17:$BL$100,55,0)</f>
        <v>4301.6049</v>
      </c>
      <c r="DO42" s="340">
        <f>VLOOKUP($D42,'[2]S251 Template'!$D$17:$BL$100,56,0)</f>
        <v>139537.99349999995</v>
      </c>
      <c r="DP42" s="340">
        <f>VLOOKUP($D42,'[2]S251 Template'!$D$17:$BL$100,57,0)</f>
        <v>0</v>
      </c>
      <c r="DQ42" s="340">
        <f>VLOOKUP($D42,'[2]S251 Template'!$D$17:$BL$100,58,0)</f>
        <v>0</v>
      </c>
      <c r="DR42" s="340">
        <f>VLOOKUP($D42,'[2]S251 Template'!$D$17:$BL$100,59,0)</f>
        <v>10992.134181542779</v>
      </c>
      <c r="DS42" s="340">
        <f>VLOOKUP($D42,'[2]S251 Template'!$D$17:$BL$100,60,0)</f>
        <v>0</v>
      </c>
      <c r="DT42" s="340">
        <f>VLOOKUP($D42,'[2]S251 Template'!$D$17:$BL$100,61,0)</f>
        <v>0</v>
      </c>
      <c r="DU42" s="341">
        <f t="shared" si="15"/>
        <v>283040.36184504273</v>
      </c>
      <c r="DV42" s="340">
        <f>VLOOKUP($D42,'[2]S251 Template'!$D$17:$DI$100,63,0)</f>
        <v>5367.159704834279</v>
      </c>
      <c r="DW42" s="340">
        <f>VLOOKUP($D42,'[2]S251 Template'!$D$17:$DI$100,64,0)</f>
        <v>29433.326</v>
      </c>
      <c r="DX42" s="340">
        <f>VLOOKUP($D42,'[2]S251 Template'!$D$17:$DI$100,65,0)</f>
        <v>68625.6</v>
      </c>
      <c r="DY42" s="340">
        <f>VLOOKUP($D42,'[2]S251 Template'!$D$17:$DI$100,66,0)</f>
        <v>47689.92</v>
      </c>
      <c r="DZ42" s="341">
        <f t="shared" si="16"/>
        <v>151116.0057048343</v>
      </c>
      <c r="EA42" s="340">
        <f>VLOOKUP($D42,'[2]S251 Template'!$D$17:$DI$100,69,0)</f>
        <v>0</v>
      </c>
      <c r="EB42" s="340">
        <f>VLOOKUP($D42,'[2]S251 Template'!$D$17:$DI$100,70,0)</f>
        <v>0</v>
      </c>
      <c r="EC42" s="340">
        <f>VLOOKUP($D42,'[2]S251 Template'!$D$17:$DI$100,71,0)</f>
        <v>0</v>
      </c>
      <c r="ED42" s="340">
        <f>VLOOKUP($D42,'[2]S251 Template'!$D$17:$DI$100,72,0)</f>
        <v>0</v>
      </c>
      <c r="EE42" s="340">
        <f>VLOOKUP($D42,'[2]S251 Template'!$D$17:$DI$100,73,0)</f>
        <v>0</v>
      </c>
      <c r="EF42" s="340">
        <f>VLOOKUP($D42,'[2]S251 Template'!$D$17:$DI$100,74,0)</f>
        <v>0</v>
      </c>
      <c r="EG42" s="340">
        <f>VLOOKUP($D42,'[2]S251 Template'!$D$17:$DI$100,75,0)</f>
        <v>0</v>
      </c>
      <c r="EH42" s="340">
        <f>VLOOKUP($D42,'[2]S251 Template'!$D$17:$DI$100,76,0)</f>
        <v>0</v>
      </c>
      <c r="EI42" s="340">
        <v>0</v>
      </c>
      <c r="EJ42" s="341">
        <f>SUM(EA42:EI42)</f>
        <v>0</v>
      </c>
      <c r="EK42" s="340">
        <f>VLOOKUP($D42,'[2]S251 Template'!$D$17:$DI$100,78,0)</f>
        <v>8860.586666666666</v>
      </c>
      <c r="EL42" s="340">
        <f>VLOOKUP($D42,'[2]S251 Template'!$D$17:$DI$100,79,0)</f>
        <v>22470.849999999977</v>
      </c>
      <c r="EM42" s="340">
        <f>VLOOKUP($D42,'[2]S251 Template'!$D$17:$DI$100,80,0)</f>
        <v>63434</v>
      </c>
      <c r="EN42" s="340">
        <v>0</v>
      </c>
      <c r="EO42" s="340">
        <v>0</v>
      </c>
      <c r="EP42" s="340">
        <v>0</v>
      </c>
      <c r="EQ42" s="340">
        <v>0</v>
      </c>
      <c r="ER42" s="340">
        <v>0</v>
      </c>
      <c r="ES42" s="340">
        <v>0</v>
      </c>
      <c r="ET42" s="340">
        <v>0</v>
      </c>
      <c r="EU42" s="340">
        <v>0</v>
      </c>
      <c r="EV42" s="341">
        <f>SUM(EK42:EU42)</f>
        <v>94765.43666666665</v>
      </c>
      <c r="EW42" s="340">
        <f>VLOOKUP($D42,'[2]S251 Template'!$D$17:$DI$100,84,0)</f>
        <v>0</v>
      </c>
      <c r="EX42" s="340">
        <f>VLOOKUP($D42,'[2]S251 Template'!$D$17:$DI$100,85,0)</f>
        <v>20456.425000000003</v>
      </c>
      <c r="EY42" s="340">
        <f>VLOOKUP($D42,'[2]S251 Template'!$D$17:$DI$100,86,0)</f>
        <v>0</v>
      </c>
      <c r="EZ42" s="340">
        <f>VLOOKUP($D42,'[2]S251 Template'!$D$17:$DI$100,87,0)</f>
        <v>0</v>
      </c>
      <c r="FA42" s="340">
        <f>VLOOKUP($D42,'[2]S251 Template'!$D$17:$DI$100,88,0)</f>
        <v>1000.0000000000001</v>
      </c>
      <c r="FB42" s="340">
        <f>VLOOKUP($D42,'[2]S251 Template'!$D$17:$DI$100,89,0)</f>
        <v>0</v>
      </c>
      <c r="FC42" s="340">
        <f>VLOOKUP($D42,'[2]S251 Template'!$D$17:$DI$100,90,0)</f>
        <v>27912.2461275</v>
      </c>
      <c r="FD42" s="340">
        <f>VLOOKUP($D42,'[2]S251 Template'!$D$17:$DI$100,91,0)</f>
        <v>0</v>
      </c>
      <c r="FE42" s="340">
        <v>0</v>
      </c>
      <c r="FF42" s="341">
        <f>SUM(EW42:FE42)</f>
        <v>49368.6711275</v>
      </c>
      <c r="FG42" s="340">
        <v>0</v>
      </c>
      <c r="FH42" s="340">
        <v>0</v>
      </c>
      <c r="FI42" s="341">
        <f t="shared" si="17"/>
        <v>0</v>
      </c>
      <c r="FJ42" s="340">
        <f>VLOOKUP($D42,'[2]S251 Template'!$D$17:$DI$100,96,0)</f>
        <v>3603</v>
      </c>
      <c r="FK42" s="340">
        <f>VLOOKUP($D42,'[2]S251 Template'!$D$17:$DI$100,97,0)</f>
        <v>-25995.61253723577</v>
      </c>
      <c r="FL42" s="340">
        <f>VLOOKUP($D42,'[2]S251 Template'!$D$17:$DI$100,98,0)</f>
        <v>0</v>
      </c>
      <c r="FM42" s="340">
        <v>0</v>
      </c>
      <c r="FN42" s="341">
        <f>SUM(FJ42:FM42)</f>
        <v>-22392.61253723577</v>
      </c>
      <c r="FO42" s="340">
        <f>VLOOKUP($D42,'[2]S251 Template'!$D$17:$DI$100,100,0)</f>
        <v>0</v>
      </c>
      <c r="FP42" s="341">
        <f t="shared" si="18"/>
        <v>138225</v>
      </c>
      <c r="FQ42" s="345">
        <f t="shared" si="19"/>
        <v>2503470.096890587</v>
      </c>
      <c r="FR42" s="81"/>
      <c r="FS42" s="341">
        <f t="shared" si="20"/>
        <v>518</v>
      </c>
      <c r="FT42" s="341">
        <f t="shared" si="21"/>
        <v>4832.953855001133</v>
      </c>
      <c r="FU42" s="346" t="s">
        <v>519</v>
      </c>
      <c r="FV42" s="340">
        <f>VLOOKUP(D42,'[6]Sheet1'!$A$3:$E$87,5,0)</f>
        <v>85200</v>
      </c>
      <c r="FW42" s="340">
        <v>0</v>
      </c>
      <c r="FX42" s="340">
        <v>0</v>
      </c>
      <c r="FY42" s="340">
        <f t="shared" si="22"/>
        <v>364952.26918480097</v>
      </c>
    </row>
    <row r="43" spans="1:181" ht="12.75" customHeight="1" thickBot="1" thickTop="1">
      <c r="A43" s="113"/>
      <c r="B43" s="338"/>
      <c r="C43" s="320" t="s">
        <v>296</v>
      </c>
      <c r="D43" s="20">
        <v>2267</v>
      </c>
      <c r="E43" s="338"/>
      <c r="F43" s="401" t="s">
        <v>281</v>
      </c>
      <c r="G43" s="340">
        <f>VLOOKUP($D43,'[3]S251 Yr2'!$D$22:$AP$96,4,0)</f>
        <v>0</v>
      </c>
      <c r="H43" s="340">
        <f>VLOOKUP($D43,'[3]S251 Yr2'!$D$22:$AP$96,5,0)</f>
        <v>25740</v>
      </c>
      <c r="I43" s="340">
        <f>VLOOKUP($D43,'[3]S251 Yr2'!$D$22:$AP$96,6,0)</f>
        <v>0</v>
      </c>
      <c r="J43" s="340">
        <f>VLOOKUP($D43,'[3]S251 Yr2'!$D$22:$AP$96,7,0)</f>
        <v>0</v>
      </c>
      <c r="K43" s="340">
        <f>VLOOKUP($D43,'[3]S251 Yr2'!$D$22:$AP$96,8,0)</f>
        <v>0</v>
      </c>
      <c r="L43" s="341">
        <f t="shared" si="2"/>
        <v>132046.2</v>
      </c>
      <c r="M43" s="345">
        <f t="shared" si="3"/>
        <v>25740</v>
      </c>
      <c r="N43" s="341">
        <f t="shared" si="4"/>
        <v>27.094736842105263</v>
      </c>
      <c r="O43" s="340">
        <f>VLOOKUP($D43,'[4]S251 Yr2'!$D$22:$AU$96,12,0)</f>
        <v>0</v>
      </c>
      <c r="P43" s="340">
        <f>VLOOKUP($D43,'[4]S251 Yr2'!$D$22:$AU$96,13,0)</f>
        <v>0</v>
      </c>
      <c r="Q43" s="340">
        <f>VLOOKUP($D43,'[4]S251 Yr2'!$D$22:$AU$96,14,0)</f>
        <v>0</v>
      </c>
      <c r="R43" s="340">
        <f>VLOOKUP($D43,'[4]S251 Yr2'!$D$22:$AU$96,15,0)</f>
        <v>0</v>
      </c>
      <c r="S43" s="342">
        <f t="shared" si="5"/>
        <v>0</v>
      </c>
      <c r="T43" s="358">
        <f t="shared" si="6"/>
        <v>0</v>
      </c>
      <c r="U43" s="340">
        <v>0</v>
      </c>
      <c r="V43" s="340">
        <v>0</v>
      </c>
      <c r="W43" s="340">
        <v>0</v>
      </c>
      <c r="X43" s="340">
        <f>VLOOKUP($D43,'[2]S251 Template'!$D$17:$DI$100,7,0)</f>
        <v>60</v>
      </c>
      <c r="Y43" s="340">
        <f>VLOOKUP($D43,'[2]S251 Template'!$D$17:$DI$100,8,0)</f>
        <v>29</v>
      </c>
      <c r="Z43" s="340">
        <f>VLOOKUP($D43,'[2]S251 Template'!$D$17:$DI$100,9,0)</f>
        <v>30</v>
      </c>
      <c r="AA43" s="340">
        <f>VLOOKUP($D43,'[2]S251 Template'!$D$17:$DI$100,10,0)</f>
        <v>30</v>
      </c>
      <c r="AB43" s="340">
        <f>VLOOKUP($D43,'[2]S251 Template'!$D$17:$DI$100,11,0)</f>
        <v>30</v>
      </c>
      <c r="AC43" s="340">
        <f>VLOOKUP($D43,'[2]S251 Template'!$D$17:$DI$100,12,0)</f>
        <v>29</v>
      </c>
      <c r="AD43" s="340">
        <f>VLOOKUP($D43,'[2]S251 Template'!$D$17:$DI$100,13,0)</f>
        <v>30</v>
      </c>
      <c r="AE43" s="340">
        <f>VLOOKUP($D43,'[2]S251 Template'!$D$17:$DI$100,14,0)</f>
        <v>0</v>
      </c>
      <c r="AF43" s="340">
        <v>0</v>
      </c>
      <c r="AG43" s="340">
        <v>0</v>
      </c>
      <c r="AH43" s="340">
        <v>0</v>
      </c>
      <c r="AI43" s="340">
        <v>0</v>
      </c>
      <c r="AJ43" s="340">
        <v>0</v>
      </c>
      <c r="AK43" s="341">
        <f t="shared" si="7"/>
        <v>799562.665428</v>
      </c>
      <c r="AL43" s="341">
        <f t="shared" si="8"/>
        <v>238</v>
      </c>
      <c r="AM43" s="81"/>
      <c r="AN43" s="81"/>
      <c r="AO43" s="81"/>
      <c r="AP43" s="81"/>
      <c r="AQ43" s="81"/>
      <c r="AR43" s="81"/>
      <c r="AS43" s="81"/>
      <c r="AT43" s="81"/>
      <c r="AU43" s="81"/>
      <c r="AV43" s="81"/>
      <c r="AW43" s="81"/>
      <c r="AX43" s="81"/>
      <c r="AY43" s="81"/>
      <c r="AZ43" s="81"/>
      <c r="BA43" s="81"/>
      <c r="BB43" s="81"/>
      <c r="BC43" s="118"/>
      <c r="BD43" s="81"/>
      <c r="BE43" s="81"/>
      <c r="BF43" s="81"/>
      <c r="BG43" s="81"/>
      <c r="BH43" s="81"/>
      <c r="BI43" s="81"/>
      <c r="BJ43" s="81"/>
      <c r="BK43" s="81"/>
      <c r="BL43" s="81"/>
      <c r="BM43" s="81"/>
      <c r="BN43" s="81"/>
      <c r="BO43" s="81"/>
      <c r="BP43" s="81"/>
      <c r="BQ43" s="340">
        <f>VLOOKUP($D43,'[4]S251 Yr2'!$D$22:$W$96,19,0)</f>
        <v>18700</v>
      </c>
      <c r="BR43" s="340">
        <f>VLOOKUP($D43,'[4]S251 Yr2'!$D$22:$W$96,20,0)</f>
        <v>5800</v>
      </c>
      <c r="BS43" s="340">
        <v>0</v>
      </c>
      <c r="BT43" s="340">
        <v>0</v>
      </c>
      <c r="BU43" s="340">
        <v>0</v>
      </c>
      <c r="BV43" s="340">
        <v>0</v>
      </c>
      <c r="BW43" s="340">
        <v>0</v>
      </c>
      <c r="BX43" s="340">
        <v>0</v>
      </c>
      <c r="BY43" s="340">
        <v>0</v>
      </c>
      <c r="BZ43" s="340">
        <v>0</v>
      </c>
      <c r="CA43" s="340">
        <v>0</v>
      </c>
      <c r="CB43" s="342">
        <f t="shared" si="9"/>
        <v>24500</v>
      </c>
      <c r="CC43" s="340">
        <v>0</v>
      </c>
      <c r="CD43" s="340">
        <v>0</v>
      </c>
      <c r="CE43" s="340">
        <v>0</v>
      </c>
      <c r="CF43" s="340">
        <v>0</v>
      </c>
      <c r="CG43" s="340">
        <v>0</v>
      </c>
      <c r="CH43" s="340">
        <v>0</v>
      </c>
      <c r="CI43" s="340">
        <f>VLOOKUP($D43,'[2]S251 Template'!$D$17:$AK$100,32,0)</f>
        <v>53096.71</v>
      </c>
      <c r="CJ43" s="340">
        <f>VLOOKUP($D43,'[2]S251 Template'!$D$17:$AK$100,33,0)</f>
        <v>17870.28</v>
      </c>
      <c r="CK43" s="340">
        <f>VLOOKUP($D43,'[2]S251 Template'!$D$17:$AK$100,34,0)</f>
        <v>1107</v>
      </c>
      <c r="CL43" s="340">
        <v>0</v>
      </c>
      <c r="CM43" s="340">
        <v>0</v>
      </c>
      <c r="CN43" s="340">
        <v>0</v>
      </c>
      <c r="CO43" s="340">
        <v>0</v>
      </c>
      <c r="CP43" s="340">
        <v>0</v>
      </c>
      <c r="CQ43" s="340">
        <v>0</v>
      </c>
      <c r="CR43" s="340">
        <v>3835.5475616659924</v>
      </c>
      <c r="CS43" s="340">
        <v>0</v>
      </c>
      <c r="CT43" s="341">
        <f t="shared" si="10"/>
        <v>75909.53756166599</v>
      </c>
      <c r="CU43" s="343"/>
      <c r="CV43" s="81"/>
      <c r="CW43" s="81"/>
      <c r="CX43" s="340">
        <f>VLOOKUP($D43,'[2]S251 Template'!$D$17:$AR$100,39,0)</f>
        <v>21712.099805797498</v>
      </c>
      <c r="CY43" s="340">
        <f>VLOOKUP($D43,'[2]S251 Template'!$D$17:$AR$100,40,0)</f>
        <v>18934.633173251565</v>
      </c>
      <c r="CZ43" s="340">
        <f>VLOOKUP($D43,'[2]S251 Template'!$D$17:$AR$100,41,0)</f>
        <v>7634.004876129241</v>
      </c>
      <c r="DA43" s="341">
        <f t="shared" si="11"/>
        <v>48280.737855178304</v>
      </c>
      <c r="DB43" s="340">
        <f>VLOOKUP(D43,'[2]S251 Template'!$D$17:$AT$100,43,0)</f>
        <v>59370</v>
      </c>
      <c r="DC43" s="340">
        <v>0</v>
      </c>
      <c r="DD43" s="341">
        <f t="shared" si="12"/>
        <v>59370</v>
      </c>
      <c r="DE43" s="340">
        <f>VLOOKUP(D43,'[2]S251 Template'!$D$17:$AW$100,46,0)</f>
        <v>0</v>
      </c>
      <c r="DF43" s="340">
        <v>0</v>
      </c>
      <c r="DG43" s="341">
        <f t="shared" si="13"/>
        <v>0</v>
      </c>
      <c r="DH43" s="340">
        <v>0</v>
      </c>
      <c r="DI43" s="340">
        <v>0</v>
      </c>
      <c r="DJ43" s="341">
        <f t="shared" si="14"/>
        <v>0</v>
      </c>
      <c r="DK43" s="340">
        <f>VLOOKUP($D43,'[2]S251 Template'!$D$17:$BL$100,52,0)</f>
        <v>48973.469737499996</v>
      </c>
      <c r="DL43" s="340">
        <f>VLOOKUP($D43,'[2]S251 Template'!$D$17:$BL$100,53,0)</f>
        <v>3441.28392</v>
      </c>
      <c r="DM43" s="340">
        <f>VLOOKUP($D43,'[2]S251 Template'!$D$17:$BL$100,54,0)</f>
        <v>917.675712</v>
      </c>
      <c r="DN43" s="340">
        <f>VLOOKUP($D43,'[2]S251 Template'!$D$17:$BL$100,55,0)</f>
        <v>1290.48147</v>
      </c>
      <c r="DO43" s="340">
        <f>VLOOKUP($D43,'[2]S251 Template'!$D$17:$BL$100,56,0)</f>
        <v>133426.84049999996</v>
      </c>
      <c r="DP43" s="340">
        <f>VLOOKUP($D43,'[2]S251 Template'!$D$17:$BL$100,57,0)</f>
        <v>0</v>
      </c>
      <c r="DQ43" s="340">
        <f>VLOOKUP($D43,'[2]S251 Template'!$D$17:$BL$100,58,0)</f>
        <v>0</v>
      </c>
      <c r="DR43" s="340">
        <f>VLOOKUP($D43,'[2]S251 Template'!$D$17:$BL$100,59,0)</f>
        <v>21507.26</v>
      </c>
      <c r="DS43" s="340">
        <f>VLOOKUP($D43,'[2]S251 Template'!$D$17:$BL$100,60,0)</f>
        <v>9224</v>
      </c>
      <c r="DT43" s="340">
        <f>VLOOKUP($D43,'[2]S251 Template'!$D$17:$BL$100,61,0)</f>
        <v>0</v>
      </c>
      <c r="DU43" s="341">
        <f t="shared" si="15"/>
        <v>218781.01133949996</v>
      </c>
      <c r="DV43" s="340">
        <f>VLOOKUP($D43,'[2]S251 Template'!$D$17:$DI$100,63,0)</f>
        <v>3985.6061265327985</v>
      </c>
      <c r="DW43" s="340">
        <f>VLOOKUP($D43,'[2]S251 Template'!$D$17:$DI$100,64,0)</f>
        <v>14715.54</v>
      </c>
      <c r="DX43" s="340">
        <f>VLOOKUP($D43,'[2]S251 Template'!$D$17:$DI$100,65,0)</f>
        <v>41175.36</v>
      </c>
      <c r="DY43" s="340">
        <f>VLOOKUP($D43,'[2]S251 Template'!$D$17:$DI$100,66,0)</f>
        <v>28613.951999999997</v>
      </c>
      <c r="DZ43" s="341">
        <f t="shared" si="16"/>
        <v>88490.45812653279</v>
      </c>
      <c r="EA43" s="340">
        <f>VLOOKUP($D43,'[2]S251 Template'!$D$17:$DI$100,69,0)</f>
        <v>0</v>
      </c>
      <c r="EB43" s="340">
        <f>VLOOKUP($D43,'[2]S251 Template'!$D$17:$DI$100,70,0)</f>
        <v>0</v>
      </c>
      <c r="EC43" s="340">
        <f>VLOOKUP($D43,'[2]S251 Template'!$D$17:$DI$100,71,0)</f>
        <v>0</v>
      </c>
      <c r="ED43" s="340">
        <f>VLOOKUP($D43,'[2]S251 Template'!$D$17:$DI$100,72,0)</f>
        <v>0</v>
      </c>
      <c r="EE43" s="340">
        <f>VLOOKUP($D43,'[2]S251 Template'!$D$17:$DI$100,73,0)</f>
        <v>0</v>
      </c>
      <c r="EF43" s="340">
        <f>VLOOKUP($D43,'[2]S251 Template'!$D$17:$DI$100,74,0)</f>
        <v>0</v>
      </c>
      <c r="EG43" s="340">
        <f>VLOOKUP($D43,'[2]S251 Template'!$D$17:$DI$100,75,0)</f>
        <v>0</v>
      </c>
      <c r="EH43" s="340">
        <f>VLOOKUP($D43,'[2]S251 Template'!$D$17:$DI$100,76,0)</f>
        <v>0</v>
      </c>
      <c r="EI43" s="340">
        <v>0</v>
      </c>
      <c r="EJ43" s="341">
        <f>SUM(EA43:EI43)</f>
        <v>0</v>
      </c>
      <c r="EK43" s="340">
        <f>VLOOKUP($D43,'[2]S251 Template'!$D$17:$DI$100,78,0)</f>
        <v>4430.293333333333</v>
      </c>
      <c r="EL43" s="340">
        <f>VLOOKUP($D43,'[2]S251 Template'!$D$17:$DI$100,79,0)</f>
        <v>68036.9</v>
      </c>
      <c r="EM43" s="340">
        <f>VLOOKUP($D43,'[2]S251 Template'!$D$17:$DI$100,80,0)</f>
        <v>8217</v>
      </c>
      <c r="EN43" s="340">
        <v>0</v>
      </c>
      <c r="EO43" s="340">
        <v>0</v>
      </c>
      <c r="EP43" s="340">
        <v>0</v>
      </c>
      <c r="EQ43" s="340">
        <v>0</v>
      </c>
      <c r="ER43" s="340">
        <v>0</v>
      </c>
      <c r="ES43" s="340">
        <v>0</v>
      </c>
      <c r="ET43" s="340">
        <v>0</v>
      </c>
      <c r="EU43" s="340">
        <v>0</v>
      </c>
      <c r="EV43" s="341">
        <f>SUM(EK43:EU43)</f>
        <v>80684.19333333333</v>
      </c>
      <c r="EW43" s="340">
        <f>VLOOKUP($D43,'[2]S251 Template'!$D$17:$DI$100,84,0)</f>
        <v>0</v>
      </c>
      <c r="EX43" s="340">
        <f>VLOOKUP($D43,'[2]S251 Template'!$D$17:$DI$100,85,0)</f>
        <v>0</v>
      </c>
      <c r="EY43" s="340">
        <f>VLOOKUP($D43,'[2]S251 Template'!$D$17:$DI$100,86,0)</f>
        <v>0</v>
      </c>
      <c r="EZ43" s="340">
        <f>VLOOKUP($D43,'[2]S251 Template'!$D$17:$DI$100,87,0)</f>
        <v>0</v>
      </c>
      <c r="FA43" s="340">
        <f>VLOOKUP($D43,'[2]S251 Template'!$D$17:$DI$100,88,0)</f>
        <v>2000.0000000000002</v>
      </c>
      <c r="FB43" s="340">
        <f>VLOOKUP($D43,'[2]S251 Template'!$D$17:$DI$100,89,0)</f>
        <v>0</v>
      </c>
      <c r="FC43" s="340">
        <f>VLOOKUP($D43,'[2]S251 Template'!$D$17:$DI$100,90,0)</f>
        <v>0</v>
      </c>
      <c r="FD43" s="340">
        <f>VLOOKUP($D43,'[2]S251 Template'!$D$17:$DI$100,91,0)</f>
        <v>55000</v>
      </c>
      <c r="FE43" s="340">
        <v>0</v>
      </c>
      <c r="FF43" s="341">
        <f>SUM(EW43:FE43)</f>
        <v>57000</v>
      </c>
      <c r="FG43" s="340">
        <v>0</v>
      </c>
      <c r="FH43" s="340">
        <v>0</v>
      </c>
      <c r="FI43" s="341">
        <f t="shared" si="17"/>
        <v>0</v>
      </c>
      <c r="FJ43" s="340">
        <f>VLOOKUP($D43,'[2]S251 Template'!$D$17:$DI$100,96,0)</f>
        <v>0</v>
      </c>
      <c r="FK43" s="340">
        <f>VLOOKUP($D43,'[2]S251 Template'!$D$17:$DI$100,97,0)</f>
        <v>-26492.88075897436</v>
      </c>
      <c r="FL43" s="340">
        <f>VLOOKUP($D43,'[2]S251 Template'!$D$17:$DI$100,98,0)</f>
        <v>0</v>
      </c>
      <c r="FM43" s="340">
        <v>0</v>
      </c>
      <c r="FN43" s="341">
        <f>SUM(FJ43:FM43)</f>
        <v>-26492.88075897436</v>
      </c>
      <c r="FO43" s="340">
        <f>VLOOKUP($D43,'[2]S251 Template'!$D$17:$DI$100,100,0)</f>
        <v>0</v>
      </c>
      <c r="FP43" s="341">
        <f t="shared" si="18"/>
        <v>156546.2</v>
      </c>
      <c r="FQ43" s="345">
        <f t="shared" si="19"/>
        <v>1558131.922885236</v>
      </c>
      <c r="FR43" s="81"/>
      <c r="FS43" s="341">
        <f t="shared" si="20"/>
        <v>265.09473684210525</v>
      </c>
      <c r="FT43" s="341">
        <f t="shared" si="21"/>
        <v>5877.641862853297</v>
      </c>
      <c r="FU43" s="346" t="s">
        <v>518</v>
      </c>
      <c r="FV43" s="340">
        <f>VLOOKUP(D43,'[6]Sheet1'!$A$3:$E$87,5,0)</f>
        <v>68400</v>
      </c>
      <c r="FW43" s="340">
        <v>0</v>
      </c>
      <c r="FX43" s="340">
        <v>0</v>
      </c>
      <c r="FY43" s="340">
        <f t="shared" si="22"/>
        <v>350931.74919467827</v>
      </c>
    </row>
    <row r="44" spans="1:181" ht="12.75" customHeight="1" thickBot="1" thickTop="1">
      <c r="A44" s="113"/>
      <c r="B44" s="338"/>
      <c r="C44" s="320" t="s">
        <v>297</v>
      </c>
      <c r="D44" s="20">
        <v>2289</v>
      </c>
      <c r="E44" s="338"/>
      <c r="F44" s="401" t="s">
        <v>281</v>
      </c>
      <c r="G44" s="340">
        <f>VLOOKUP($D44,'[3]S251 Yr2'!$D$22:$AP$96,4,0)</f>
        <v>26010</v>
      </c>
      <c r="H44" s="340">
        <f>VLOOKUP($D44,'[3]S251 Yr2'!$D$22:$AP$96,5,0)</f>
        <v>0</v>
      </c>
      <c r="I44" s="340">
        <f>VLOOKUP($D44,'[3]S251 Yr2'!$D$22:$AP$96,6,0)</f>
        <v>0</v>
      </c>
      <c r="J44" s="340">
        <f>VLOOKUP($D44,'[3]S251 Yr2'!$D$22:$AP$96,7,0)</f>
        <v>0</v>
      </c>
      <c r="K44" s="340">
        <f>VLOOKUP($D44,'[3]S251 Yr2'!$D$22:$AP$96,8,0)</f>
        <v>0</v>
      </c>
      <c r="L44" s="341">
        <f t="shared" si="2"/>
        <v>126148.49999999999</v>
      </c>
      <c r="M44" s="345">
        <f t="shared" si="3"/>
        <v>26010</v>
      </c>
      <c r="N44" s="341">
        <f t="shared" si="4"/>
        <v>27.378947368421052</v>
      </c>
      <c r="O44" s="340">
        <f>VLOOKUP($D44,'[4]S251 Yr2'!$D$22:$AU$96,12,0)</f>
        <v>120</v>
      </c>
      <c r="P44" s="340">
        <f>VLOOKUP($D44,'[4]S251 Yr2'!$D$22:$AU$96,13,0)</f>
        <v>0</v>
      </c>
      <c r="Q44" s="340">
        <f>VLOOKUP($D44,'[4]S251 Yr2'!$D$22:$AU$96,14,0)</f>
        <v>0</v>
      </c>
      <c r="R44" s="340">
        <f>VLOOKUP($D44,'[4]S251 Yr2'!$D$22:$AU$96,15,0)</f>
        <v>0</v>
      </c>
      <c r="S44" s="342">
        <f t="shared" si="5"/>
        <v>582</v>
      </c>
      <c r="T44" s="358">
        <f t="shared" si="6"/>
        <v>120</v>
      </c>
      <c r="U44" s="340">
        <v>0</v>
      </c>
      <c r="V44" s="340">
        <v>0</v>
      </c>
      <c r="W44" s="340">
        <v>0</v>
      </c>
      <c r="X44" s="340">
        <f>VLOOKUP($D44,'[2]S251 Template'!$D$17:$DI$100,7,0)</f>
        <v>50</v>
      </c>
      <c r="Y44" s="340">
        <f>VLOOKUP($D44,'[2]S251 Template'!$D$17:$DI$100,8,0)</f>
        <v>53</v>
      </c>
      <c r="Z44" s="340">
        <f>VLOOKUP($D44,'[2]S251 Template'!$D$17:$DI$100,9,0)</f>
        <v>49</v>
      </c>
      <c r="AA44" s="340">
        <f>VLOOKUP($D44,'[2]S251 Template'!$D$17:$DI$100,10,0)</f>
        <v>37</v>
      </c>
      <c r="AB44" s="340">
        <f>VLOOKUP($D44,'[2]S251 Template'!$D$17:$DI$100,11,0)</f>
        <v>34</v>
      </c>
      <c r="AC44" s="340">
        <f>VLOOKUP($D44,'[2]S251 Template'!$D$17:$DI$100,12,0)</f>
        <v>23</v>
      </c>
      <c r="AD44" s="340">
        <f>VLOOKUP($D44,'[2]S251 Template'!$D$17:$DI$100,13,0)</f>
        <v>24</v>
      </c>
      <c r="AE44" s="340">
        <f>VLOOKUP($D44,'[2]S251 Template'!$D$17:$DI$100,14,0)</f>
        <v>0</v>
      </c>
      <c r="AF44" s="340">
        <v>0</v>
      </c>
      <c r="AG44" s="340">
        <v>0</v>
      </c>
      <c r="AH44" s="340">
        <v>0</v>
      </c>
      <c r="AI44" s="340">
        <v>0</v>
      </c>
      <c r="AJ44" s="340">
        <v>0</v>
      </c>
      <c r="AK44" s="341">
        <f t="shared" si="7"/>
        <v>894402.07809</v>
      </c>
      <c r="AL44" s="341">
        <f t="shared" si="8"/>
        <v>270</v>
      </c>
      <c r="AM44" s="81"/>
      <c r="AN44" s="81"/>
      <c r="AO44" s="81"/>
      <c r="AP44" s="81"/>
      <c r="AQ44" s="81"/>
      <c r="AR44" s="81"/>
      <c r="AS44" s="81"/>
      <c r="AT44" s="81"/>
      <c r="AU44" s="81"/>
      <c r="AV44" s="81"/>
      <c r="AW44" s="81"/>
      <c r="AX44" s="81"/>
      <c r="AY44" s="81"/>
      <c r="AZ44" s="81"/>
      <c r="BA44" s="81"/>
      <c r="BB44" s="81"/>
      <c r="BC44" s="118"/>
      <c r="BD44" s="81"/>
      <c r="BE44" s="81"/>
      <c r="BF44" s="81"/>
      <c r="BG44" s="81"/>
      <c r="BH44" s="81"/>
      <c r="BI44" s="81"/>
      <c r="BJ44" s="81"/>
      <c r="BK44" s="81"/>
      <c r="BL44" s="81"/>
      <c r="BM44" s="81"/>
      <c r="BN44" s="81"/>
      <c r="BO44" s="81"/>
      <c r="BP44" s="81"/>
      <c r="BQ44" s="340">
        <f>VLOOKUP($D44,'[4]S251 Yr2'!$D$22:$W$96,19,0)</f>
        <v>20300</v>
      </c>
      <c r="BR44" s="340">
        <f>VLOOKUP($D44,'[4]S251 Yr2'!$D$22:$W$96,20,0)</f>
        <v>5700</v>
      </c>
      <c r="BS44" s="340">
        <v>0</v>
      </c>
      <c r="BT44" s="340">
        <v>0</v>
      </c>
      <c r="BU44" s="340">
        <v>0</v>
      </c>
      <c r="BV44" s="340">
        <v>0</v>
      </c>
      <c r="BW44" s="340">
        <v>0</v>
      </c>
      <c r="BX44" s="340">
        <v>0</v>
      </c>
      <c r="BY44" s="340">
        <v>0</v>
      </c>
      <c r="BZ44" s="340">
        <v>0</v>
      </c>
      <c r="CA44" s="340">
        <v>0</v>
      </c>
      <c r="CB44" s="342">
        <f t="shared" si="9"/>
        <v>26000</v>
      </c>
      <c r="CC44" s="340">
        <v>0</v>
      </c>
      <c r="CD44" s="340">
        <v>0</v>
      </c>
      <c r="CE44" s="340">
        <v>0</v>
      </c>
      <c r="CF44" s="340">
        <v>0</v>
      </c>
      <c r="CG44" s="340">
        <v>0</v>
      </c>
      <c r="CH44" s="340">
        <v>0</v>
      </c>
      <c r="CI44" s="340">
        <f>VLOOKUP($D44,'[2]S251 Template'!$D$17:$AK$100,32,0)</f>
        <v>63610.91</v>
      </c>
      <c r="CJ44" s="340">
        <f>VLOOKUP($D44,'[2]S251 Template'!$D$17:$AK$100,33,0)</f>
        <v>19435.56</v>
      </c>
      <c r="CK44" s="340">
        <f>VLOOKUP($D44,'[2]S251 Template'!$D$17:$AK$100,34,0)</f>
        <v>1256</v>
      </c>
      <c r="CL44" s="340">
        <v>0</v>
      </c>
      <c r="CM44" s="340">
        <v>0</v>
      </c>
      <c r="CN44" s="340">
        <v>0</v>
      </c>
      <c r="CO44" s="340">
        <v>0</v>
      </c>
      <c r="CP44" s="340">
        <v>0</v>
      </c>
      <c r="CQ44" s="340">
        <v>0</v>
      </c>
      <c r="CR44" s="340">
        <v>4351.251435503436</v>
      </c>
      <c r="CS44" s="340">
        <v>0</v>
      </c>
      <c r="CT44" s="341">
        <f t="shared" si="10"/>
        <v>88653.72143550344</v>
      </c>
      <c r="CU44" s="343"/>
      <c r="CV44" s="81"/>
      <c r="CW44" s="81"/>
      <c r="CX44" s="340">
        <f>VLOOKUP($D44,'[2]S251 Template'!$D$17:$AR$100,39,0)</f>
        <v>12632.494432464</v>
      </c>
      <c r="CY44" s="340">
        <f>VLOOKUP($D44,'[2]S251 Template'!$D$17:$AR$100,40,0)</f>
        <v>10171.497159184726</v>
      </c>
      <c r="CZ44" s="340">
        <f>VLOOKUP($D44,'[2]S251 Template'!$D$17:$AR$100,41,0)</f>
        <v>5877.50817896676</v>
      </c>
      <c r="DA44" s="341">
        <f t="shared" si="11"/>
        <v>28681.499770615486</v>
      </c>
      <c r="DB44" s="340">
        <f>VLOOKUP(D44,'[2]S251 Template'!$D$17:$AT$100,43,0)</f>
        <v>19195</v>
      </c>
      <c r="DC44" s="340">
        <v>0</v>
      </c>
      <c r="DD44" s="341">
        <f t="shared" si="12"/>
        <v>19195</v>
      </c>
      <c r="DE44" s="340">
        <f>VLOOKUP(D44,'[2]S251 Template'!$D$17:$AW$100,46,0)</f>
        <v>0</v>
      </c>
      <c r="DF44" s="340">
        <v>0</v>
      </c>
      <c r="DG44" s="341">
        <f t="shared" si="13"/>
        <v>0</v>
      </c>
      <c r="DH44" s="340">
        <v>0</v>
      </c>
      <c r="DI44" s="340">
        <v>0</v>
      </c>
      <c r="DJ44" s="341">
        <f t="shared" si="14"/>
        <v>0</v>
      </c>
      <c r="DK44" s="340">
        <f>VLOOKUP($D44,'[2]S251 Template'!$D$17:$BL$100,52,0)</f>
        <v>90950.7295125</v>
      </c>
      <c r="DL44" s="340">
        <f>VLOOKUP($D44,'[2]S251 Template'!$D$17:$BL$100,53,0)</f>
        <v>15629.16447</v>
      </c>
      <c r="DM44" s="340">
        <f>VLOOKUP($D44,'[2]S251 Template'!$D$17:$BL$100,54,0)</f>
        <v>5706.795834</v>
      </c>
      <c r="DN44" s="340">
        <f>VLOOKUP($D44,'[2]S251 Template'!$D$17:$BL$100,55,0)</f>
        <v>13334.975190000001</v>
      </c>
      <c r="DO44" s="340">
        <f>VLOOKUP($D44,'[2]S251 Template'!$D$17:$BL$100,56,0)</f>
        <v>156852.927</v>
      </c>
      <c r="DP44" s="340">
        <f>VLOOKUP($D44,'[2]S251 Template'!$D$17:$BL$100,57,0)</f>
        <v>0</v>
      </c>
      <c r="DQ44" s="340">
        <f>VLOOKUP($D44,'[2]S251 Template'!$D$17:$BL$100,58,0)</f>
        <v>0</v>
      </c>
      <c r="DR44" s="340">
        <f>VLOOKUP($D44,'[2]S251 Template'!$D$17:$BL$100,59,0)</f>
        <v>21507.26</v>
      </c>
      <c r="DS44" s="340">
        <f>VLOOKUP($D44,'[2]S251 Template'!$D$17:$BL$100,60,0)</f>
        <v>13973</v>
      </c>
      <c r="DT44" s="340">
        <f>VLOOKUP($D44,'[2]S251 Template'!$D$17:$BL$100,61,0)</f>
        <v>0</v>
      </c>
      <c r="DU44" s="341">
        <f t="shared" si="15"/>
        <v>317954.8520065</v>
      </c>
      <c r="DV44" s="340">
        <f>VLOOKUP($D44,'[2]S251 Template'!$D$17:$DI$100,63,0)</f>
        <v>7446.8354288633145</v>
      </c>
      <c r="DW44" s="340">
        <f>VLOOKUP($D44,'[2]S251 Template'!$D$17:$DI$100,64,0)</f>
        <v>19971.09</v>
      </c>
      <c r="DX44" s="340">
        <f>VLOOKUP($D44,'[2]S251 Template'!$D$17:$DI$100,65,0)</f>
        <v>64583</v>
      </c>
      <c r="DY44" s="340">
        <f>VLOOKUP($D44,'[2]S251 Template'!$D$17:$DI$100,66,0)</f>
        <v>37400.5</v>
      </c>
      <c r="DZ44" s="341">
        <f t="shared" si="16"/>
        <v>129401.42542886332</v>
      </c>
      <c r="EA44" s="340">
        <f>VLOOKUP($D44,'[2]S251 Template'!$D$17:$DI$100,69,0)</f>
        <v>0</v>
      </c>
      <c r="EB44" s="340">
        <f>VLOOKUP($D44,'[2]S251 Template'!$D$17:$DI$100,70,0)</f>
        <v>0</v>
      </c>
      <c r="EC44" s="340">
        <f>VLOOKUP($D44,'[2]S251 Template'!$D$17:$DI$100,71,0)</f>
        <v>0</v>
      </c>
      <c r="ED44" s="340">
        <f>VLOOKUP($D44,'[2]S251 Template'!$D$17:$DI$100,72,0)</f>
        <v>0</v>
      </c>
      <c r="EE44" s="340">
        <f>VLOOKUP($D44,'[2]S251 Template'!$D$17:$DI$100,73,0)</f>
        <v>0</v>
      </c>
      <c r="EF44" s="340">
        <f>VLOOKUP($D44,'[2]S251 Template'!$D$17:$DI$100,74,0)</f>
        <v>0</v>
      </c>
      <c r="EG44" s="340">
        <f>VLOOKUP($D44,'[2]S251 Template'!$D$17:$DI$100,75,0)</f>
        <v>0</v>
      </c>
      <c r="EH44" s="340">
        <f>VLOOKUP($D44,'[2]S251 Template'!$D$17:$DI$100,76,0)</f>
        <v>0</v>
      </c>
      <c r="EI44" s="340">
        <v>0</v>
      </c>
      <c r="EJ44" s="341">
        <f>SUM(EA44:EI44)</f>
        <v>0</v>
      </c>
      <c r="EK44" s="340">
        <f>VLOOKUP($D44,'[2]S251 Template'!$D$17:$DI$100,78,0)</f>
        <v>3322.72</v>
      </c>
      <c r="EL44" s="340">
        <f>VLOOKUP($D44,'[2]S251 Template'!$D$17:$DI$100,79,0)</f>
        <v>59848.16</v>
      </c>
      <c r="EM44" s="340">
        <f>VLOOKUP($D44,'[2]S251 Template'!$D$17:$DI$100,80,0)</f>
        <v>43825</v>
      </c>
      <c r="EN44" s="340">
        <v>0</v>
      </c>
      <c r="EO44" s="340">
        <v>0</v>
      </c>
      <c r="EP44" s="340">
        <v>0</v>
      </c>
      <c r="EQ44" s="340">
        <v>0</v>
      </c>
      <c r="ER44" s="340">
        <v>0</v>
      </c>
      <c r="ES44" s="340">
        <v>0</v>
      </c>
      <c r="ET44" s="340">
        <v>0</v>
      </c>
      <c r="EU44" s="340">
        <v>0</v>
      </c>
      <c r="EV44" s="341">
        <f>SUM(EK44:EU44)</f>
        <v>106995.88</v>
      </c>
      <c r="EW44" s="340">
        <f>VLOOKUP($D44,'[2]S251 Template'!$D$17:$DI$100,84,0)</f>
        <v>0</v>
      </c>
      <c r="EX44" s="340">
        <f>VLOOKUP($D44,'[2]S251 Template'!$D$17:$DI$100,85,0)</f>
        <v>0</v>
      </c>
      <c r="EY44" s="340">
        <f>VLOOKUP($D44,'[2]S251 Template'!$D$17:$DI$100,86,0)</f>
        <v>981.818181</v>
      </c>
      <c r="EZ44" s="340">
        <f>VLOOKUP($D44,'[2]S251 Template'!$D$17:$DI$100,87,0)</f>
        <v>0</v>
      </c>
      <c r="FA44" s="340">
        <f>VLOOKUP($D44,'[2]S251 Template'!$D$17:$DI$100,88,0)</f>
        <v>0</v>
      </c>
      <c r="FB44" s="340">
        <f>VLOOKUP($D44,'[2]S251 Template'!$D$17:$DI$100,89,0)</f>
        <v>0</v>
      </c>
      <c r="FC44" s="340">
        <f>VLOOKUP($D44,'[2]S251 Template'!$D$17:$DI$100,90,0)</f>
        <v>0</v>
      </c>
      <c r="FD44" s="340">
        <f>VLOOKUP($D44,'[2]S251 Template'!$D$17:$DI$100,91,0)</f>
        <v>55000</v>
      </c>
      <c r="FE44" s="340">
        <v>0</v>
      </c>
      <c r="FF44" s="341">
        <f>SUM(EW44:FE44)</f>
        <v>55981.818181</v>
      </c>
      <c r="FG44" s="340">
        <v>0</v>
      </c>
      <c r="FH44" s="340">
        <v>0</v>
      </c>
      <c r="FI44" s="341">
        <f t="shared" si="17"/>
        <v>0</v>
      </c>
      <c r="FJ44" s="340">
        <f>VLOOKUP($D44,'[2]S251 Template'!$D$17:$DI$100,96,0)</f>
        <v>0</v>
      </c>
      <c r="FK44" s="340">
        <f>VLOOKUP($D44,'[2]S251 Template'!$D$17:$DI$100,97,0)</f>
        <v>-35329.24199100112</v>
      </c>
      <c r="FL44" s="340">
        <f>VLOOKUP($D44,'[2]S251 Template'!$D$17:$DI$100,98,0)</f>
        <v>0</v>
      </c>
      <c r="FM44" s="340">
        <v>0</v>
      </c>
      <c r="FN44" s="341">
        <f>SUM(FJ44:FM44)</f>
        <v>-35329.24199100112</v>
      </c>
      <c r="FO44" s="340">
        <f>VLOOKUP($D44,'[2]S251 Template'!$D$17:$DI$100,100,0)</f>
        <v>18574</v>
      </c>
      <c r="FP44" s="341">
        <f t="shared" si="18"/>
        <v>152730.5</v>
      </c>
      <c r="FQ44" s="345">
        <f t="shared" si="19"/>
        <v>1777241.5329214812</v>
      </c>
      <c r="FR44" s="81"/>
      <c r="FS44" s="341">
        <f t="shared" si="20"/>
        <v>297.37894736842105</v>
      </c>
      <c r="FT44" s="341">
        <f t="shared" si="21"/>
        <v>5976.352894677736</v>
      </c>
      <c r="FU44" s="346" t="s">
        <v>518</v>
      </c>
      <c r="FV44" s="340">
        <f>VLOOKUP(D44,'[6]Sheet1'!$A$3:$E$87,5,0)</f>
        <v>99000</v>
      </c>
      <c r="FW44" s="340">
        <v>0</v>
      </c>
      <c r="FX44" s="340">
        <v>0</v>
      </c>
      <c r="FY44" s="340">
        <f t="shared" si="22"/>
        <v>391831.3517771155</v>
      </c>
    </row>
    <row r="45" spans="1:181" ht="12.75" customHeight="1" thickBot="1" thickTop="1">
      <c r="A45" s="113"/>
      <c r="B45" s="338"/>
      <c r="C45" s="320" t="s">
        <v>298</v>
      </c>
      <c r="D45" s="20">
        <v>2304</v>
      </c>
      <c r="E45" s="338"/>
      <c r="F45" s="401" t="s">
        <v>281</v>
      </c>
      <c r="G45" s="340">
        <f>VLOOKUP($D45,'[3]S251 Yr2'!$D$22:$AP$96,4,0)</f>
        <v>0</v>
      </c>
      <c r="H45" s="340">
        <f>VLOOKUP($D45,'[3]S251 Yr2'!$D$22:$AP$96,5,0)</f>
        <v>45480</v>
      </c>
      <c r="I45" s="340">
        <f>VLOOKUP($D45,'[3]S251 Yr2'!$D$22:$AP$96,6,0)</f>
        <v>0</v>
      </c>
      <c r="J45" s="340">
        <f>VLOOKUP($D45,'[3]S251 Yr2'!$D$22:$AP$96,7,0)</f>
        <v>0</v>
      </c>
      <c r="K45" s="340">
        <f>VLOOKUP($D45,'[3]S251 Yr2'!$D$22:$AP$96,8,0)</f>
        <v>0</v>
      </c>
      <c r="L45" s="341">
        <f t="shared" si="2"/>
        <v>233312.4</v>
      </c>
      <c r="M45" s="345">
        <f t="shared" si="3"/>
        <v>45480</v>
      </c>
      <c r="N45" s="341">
        <f t="shared" si="4"/>
        <v>47.873684210526314</v>
      </c>
      <c r="O45" s="340">
        <f>VLOOKUP($D45,'[4]S251 Yr2'!$D$22:$AU$96,12,0)</f>
        <v>0</v>
      </c>
      <c r="P45" s="340">
        <f>VLOOKUP($D45,'[4]S251 Yr2'!$D$22:$AU$96,13,0)</f>
        <v>140</v>
      </c>
      <c r="Q45" s="340">
        <f>VLOOKUP($D45,'[4]S251 Yr2'!$D$22:$AU$96,14,0)</f>
        <v>0</v>
      </c>
      <c r="R45" s="340">
        <f>VLOOKUP($D45,'[4]S251 Yr2'!$D$22:$AU$96,15,0)</f>
        <v>0</v>
      </c>
      <c r="S45" s="342">
        <f t="shared" si="5"/>
        <v>718.1999999999999</v>
      </c>
      <c r="T45" s="358">
        <f t="shared" si="6"/>
        <v>140</v>
      </c>
      <c r="U45" s="340">
        <v>0</v>
      </c>
      <c r="V45" s="340">
        <v>0</v>
      </c>
      <c r="W45" s="340">
        <v>0</v>
      </c>
      <c r="X45" s="340">
        <f>VLOOKUP($D45,'[2]S251 Template'!$D$17:$DI$100,7,0)</f>
        <v>90</v>
      </c>
      <c r="Y45" s="340">
        <f>VLOOKUP($D45,'[2]S251 Template'!$D$17:$DI$100,8,0)</f>
        <v>89</v>
      </c>
      <c r="Z45" s="340">
        <f>VLOOKUP($D45,'[2]S251 Template'!$D$17:$DI$100,9,0)</f>
        <v>89</v>
      </c>
      <c r="AA45" s="340">
        <f>VLOOKUP($D45,'[2]S251 Template'!$D$17:$DI$100,10,0)</f>
        <v>83</v>
      </c>
      <c r="AB45" s="340">
        <f>VLOOKUP($D45,'[2]S251 Template'!$D$17:$DI$100,11,0)</f>
        <v>72</v>
      </c>
      <c r="AC45" s="340">
        <f>VLOOKUP($D45,'[2]S251 Template'!$D$17:$DI$100,12,0)</f>
        <v>58</v>
      </c>
      <c r="AD45" s="340">
        <f>VLOOKUP($D45,'[2]S251 Template'!$D$17:$DI$100,13,0)</f>
        <v>49</v>
      </c>
      <c r="AE45" s="340">
        <f>VLOOKUP($D45,'[2]S251 Template'!$D$17:$DI$100,14,0)</f>
        <v>0</v>
      </c>
      <c r="AF45" s="340">
        <v>0</v>
      </c>
      <c r="AG45" s="340">
        <v>0</v>
      </c>
      <c r="AH45" s="340">
        <v>0</v>
      </c>
      <c r="AI45" s="340">
        <v>0</v>
      </c>
      <c r="AJ45" s="340">
        <v>0</v>
      </c>
      <c r="AK45" s="341">
        <f t="shared" si="7"/>
        <v>1748514.6627600002</v>
      </c>
      <c r="AL45" s="341">
        <f t="shared" si="8"/>
        <v>530</v>
      </c>
      <c r="AM45" s="81"/>
      <c r="AN45" s="81"/>
      <c r="AO45" s="81"/>
      <c r="AP45" s="81"/>
      <c r="AQ45" s="81"/>
      <c r="AR45" s="81"/>
      <c r="AS45" s="81"/>
      <c r="AT45" s="81"/>
      <c r="AU45" s="81"/>
      <c r="AV45" s="81"/>
      <c r="AW45" s="81"/>
      <c r="AX45" s="81"/>
      <c r="AY45" s="81"/>
      <c r="AZ45" s="81"/>
      <c r="BA45" s="81"/>
      <c r="BB45" s="81"/>
      <c r="BC45" s="118"/>
      <c r="BD45" s="81"/>
      <c r="BE45" s="81"/>
      <c r="BF45" s="81"/>
      <c r="BG45" s="81"/>
      <c r="BH45" s="81"/>
      <c r="BI45" s="81"/>
      <c r="BJ45" s="81"/>
      <c r="BK45" s="81"/>
      <c r="BL45" s="81"/>
      <c r="BM45" s="81"/>
      <c r="BN45" s="81"/>
      <c r="BO45" s="81"/>
      <c r="BP45" s="81"/>
      <c r="BQ45" s="340">
        <f>VLOOKUP($D45,'[4]S251 Yr2'!$D$22:$W$96,19,0)</f>
        <v>4000</v>
      </c>
      <c r="BR45" s="340">
        <f>VLOOKUP($D45,'[4]S251 Yr2'!$D$22:$W$96,20,0)</f>
        <v>0</v>
      </c>
      <c r="BS45" s="340">
        <v>0</v>
      </c>
      <c r="BT45" s="340">
        <v>0</v>
      </c>
      <c r="BU45" s="340">
        <v>0</v>
      </c>
      <c r="BV45" s="340">
        <v>0</v>
      </c>
      <c r="BW45" s="340">
        <v>0</v>
      </c>
      <c r="BX45" s="340">
        <v>0</v>
      </c>
      <c r="BY45" s="340">
        <v>0</v>
      </c>
      <c r="BZ45" s="340">
        <v>0</v>
      </c>
      <c r="CA45" s="340">
        <v>0</v>
      </c>
      <c r="CB45" s="342">
        <f t="shared" si="9"/>
        <v>4000</v>
      </c>
      <c r="CC45" s="340">
        <v>0</v>
      </c>
      <c r="CD45" s="340">
        <v>0</v>
      </c>
      <c r="CE45" s="340">
        <v>0</v>
      </c>
      <c r="CF45" s="340">
        <v>0</v>
      </c>
      <c r="CG45" s="340">
        <v>0</v>
      </c>
      <c r="CH45" s="340">
        <v>0</v>
      </c>
      <c r="CI45" s="340">
        <f>VLOOKUP($D45,'[2]S251 Template'!$D$17:$AK$100,32,0)</f>
        <v>101987.74</v>
      </c>
      <c r="CJ45" s="340">
        <f>VLOOKUP($D45,'[2]S251 Template'!$D$17:$AK$100,33,0)</f>
        <v>43827.84</v>
      </c>
      <c r="CK45" s="340">
        <f>VLOOKUP($D45,'[2]S251 Template'!$D$17:$AK$100,34,0)</f>
        <v>2465</v>
      </c>
      <c r="CL45" s="340">
        <v>0</v>
      </c>
      <c r="CM45" s="340">
        <v>0</v>
      </c>
      <c r="CN45" s="340">
        <v>0</v>
      </c>
      <c r="CO45" s="340">
        <v>0</v>
      </c>
      <c r="CP45" s="340">
        <v>0</v>
      </c>
      <c r="CQ45" s="340">
        <v>0</v>
      </c>
      <c r="CR45" s="340">
        <v>8541.345410432672</v>
      </c>
      <c r="CS45" s="340">
        <v>0</v>
      </c>
      <c r="CT45" s="341">
        <f t="shared" si="10"/>
        <v>156821.92541043268</v>
      </c>
      <c r="CU45" s="343"/>
      <c r="CV45" s="81"/>
      <c r="CW45" s="81"/>
      <c r="CX45" s="340">
        <f>VLOOKUP($D45,'[2]S251 Template'!$D$17:$AR$100,39,0)</f>
        <v>34344.5942382615</v>
      </c>
      <c r="CY45" s="340">
        <f>VLOOKUP($D45,'[2]S251 Template'!$D$17:$AR$100,40,0)</f>
        <v>26445.89261388029</v>
      </c>
      <c r="CZ45" s="340">
        <f>VLOOKUP($D45,'[2]S251 Template'!$D$17:$AR$100,41,0)</f>
        <v>7769.1200066802</v>
      </c>
      <c r="DA45" s="341">
        <f t="shared" si="11"/>
        <v>68559.606858822</v>
      </c>
      <c r="DB45" s="340">
        <f>VLOOKUP(D45,'[2]S251 Template'!$D$17:$AT$100,43,0)</f>
        <v>35627</v>
      </c>
      <c r="DC45" s="340">
        <v>0</v>
      </c>
      <c r="DD45" s="341">
        <f t="shared" si="12"/>
        <v>35627</v>
      </c>
      <c r="DE45" s="340">
        <f>VLOOKUP(D45,'[2]S251 Template'!$D$17:$AW$100,46,0)</f>
        <v>0</v>
      </c>
      <c r="DF45" s="340">
        <v>0</v>
      </c>
      <c r="DG45" s="341">
        <f t="shared" si="13"/>
        <v>0</v>
      </c>
      <c r="DH45" s="340">
        <v>0</v>
      </c>
      <c r="DI45" s="340">
        <v>0</v>
      </c>
      <c r="DJ45" s="341">
        <f t="shared" si="14"/>
        <v>0</v>
      </c>
      <c r="DK45" s="340">
        <f>VLOOKUP($D45,'[2]S251 Template'!$D$17:$BL$100,52,0)</f>
        <v>279848.39849999995</v>
      </c>
      <c r="DL45" s="340">
        <f>VLOOKUP($D45,'[2]S251 Template'!$D$17:$BL$100,53,0)</f>
        <v>21794.798160000002</v>
      </c>
      <c r="DM45" s="340">
        <f>VLOOKUP($D45,'[2]S251 Template'!$D$17:$BL$100,54,0)</f>
        <v>6939.9225719999995</v>
      </c>
      <c r="DN45" s="340">
        <f>VLOOKUP($D45,'[2]S251 Template'!$D$17:$BL$100,55,0)</f>
        <v>9033.37029</v>
      </c>
      <c r="DO45" s="340">
        <f>VLOOKUP($D45,'[2]S251 Template'!$D$17:$BL$100,56,0)</f>
        <v>234260.865</v>
      </c>
      <c r="DP45" s="340">
        <f>VLOOKUP($D45,'[2]S251 Template'!$D$17:$BL$100,57,0)</f>
        <v>0</v>
      </c>
      <c r="DQ45" s="340">
        <f>VLOOKUP($D45,'[2]S251 Template'!$D$17:$BL$100,58,0)</f>
        <v>0</v>
      </c>
      <c r="DR45" s="340">
        <f>VLOOKUP($D45,'[2]S251 Template'!$D$17:$BL$100,59,0)</f>
        <v>21507.26</v>
      </c>
      <c r="DS45" s="340">
        <f>VLOOKUP($D45,'[2]S251 Template'!$D$17:$BL$100,60,0)</f>
        <v>13393</v>
      </c>
      <c r="DT45" s="340">
        <f>VLOOKUP($D45,'[2]S251 Template'!$D$17:$BL$100,61,0)</f>
        <v>0</v>
      </c>
      <c r="DU45" s="341">
        <f t="shared" si="15"/>
        <v>586777.614522</v>
      </c>
      <c r="DV45" s="340">
        <f>VLOOKUP($D45,'[2]S251 Template'!$D$17:$DI$100,63,0)</f>
        <v>8620.568181582476</v>
      </c>
      <c r="DW45" s="340">
        <f>VLOOKUP($D45,'[2]S251 Template'!$D$17:$DI$100,64,0)</f>
        <v>41442.6</v>
      </c>
      <c r="DX45" s="340">
        <f>VLOOKUP($D45,'[2]S251 Template'!$D$17:$DI$100,65,0)</f>
        <v>93472.79999999999</v>
      </c>
      <c r="DY45" s="340">
        <f>VLOOKUP($D45,'[2]S251 Template'!$D$17:$DI$100,66,0)</f>
        <v>54130.8</v>
      </c>
      <c r="DZ45" s="341">
        <f t="shared" si="16"/>
        <v>197666.76818158245</v>
      </c>
      <c r="EA45" s="340">
        <f>VLOOKUP($D45,'[2]S251 Template'!$D$17:$DI$100,69,0)</f>
        <v>0</v>
      </c>
      <c r="EB45" s="340">
        <f>VLOOKUP($D45,'[2]S251 Template'!$D$17:$DI$100,70,0)</f>
        <v>0</v>
      </c>
      <c r="EC45" s="340">
        <f>VLOOKUP($D45,'[2]S251 Template'!$D$17:$DI$100,71,0)</f>
        <v>0</v>
      </c>
      <c r="ED45" s="340">
        <f>VLOOKUP($D45,'[2]S251 Template'!$D$17:$DI$100,72,0)</f>
        <v>0</v>
      </c>
      <c r="EE45" s="340">
        <f>VLOOKUP($D45,'[2]S251 Template'!$D$17:$DI$100,73,0)</f>
        <v>0</v>
      </c>
      <c r="EF45" s="340">
        <f>VLOOKUP($D45,'[2]S251 Template'!$D$17:$DI$100,74,0)</f>
        <v>0</v>
      </c>
      <c r="EG45" s="340">
        <f>VLOOKUP($D45,'[2]S251 Template'!$D$17:$DI$100,75,0)</f>
        <v>0</v>
      </c>
      <c r="EH45" s="340">
        <f>VLOOKUP($D45,'[2]S251 Template'!$D$17:$DI$100,76,0)</f>
        <v>0</v>
      </c>
      <c r="EI45" s="340">
        <v>0</v>
      </c>
      <c r="EJ45" s="341">
        <f>SUM(EA45:EI45)</f>
        <v>0</v>
      </c>
      <c r="EK45" s="340">
        <f>VLOOKUP($D45,'[2]S251 Template'!$D$17:$DI$100,78,0)</f>
        <v>3322.72</v>
      </c>
      <c r="EL45" s="340">
        <f>VLOOKUP($D45,'[2]S251 Template'!$D$17:$DI$100,79,0)</f>
        <v>29986.349999999977</v>
      </c>
      <c r="EM45" s="340">
        <f>VLOOKUP($D45,'[2]S251 Template'!$D$17:$DI$100,80,0)</f>
        <v>91759</v>
      </c>
      <c r="EN45" s="340">
        <v>0</v>
      </c>
      <c r="EO45" s="340">
        <v>0</v>
      </c>
      <c r="EP45" s="340">
        <v>0</v>
      </c>
      <c r="EQ45" s="340">
        <v>0</v>
      </c>
      <c r="ER45" s="340">
        <v>0</v>
      </c>
      <c r="ES45" s="340">
        <v>0</v>
      </c>
      <c r="ET45" s="340">
        <v>0</v>
      </c>
      <c r="EU45" s="340">
        <v>0</v>
      </c>
      <c r="EV45" s="341">
        <f>SUM(EK45:EU45)</f>
        <v>125068.06999999998</v>
      </c>
      <c r="EW45" s="340">
        <f>VLOOKUP($D45,'[2]S251 Template'!$D$17:$DI$100,84,0)</f>
        <v>0</v>
      </c>
      <c r="EX45" s="340">
        <f>VLOOKUP($D45,'[2]S251 Template'!$D$17:$DI$100,85,0)</f>
        <v>0</v>
      </c>
      <c r="EY45" s="340">
        <f>VLOOKUP($D45,'[2]S251 Template'!$D$17:$DI$100,86,0)</f>
        <v>0</v>
      </c>
      <c r="EZ45" s="340">
        <f>VLOOKUP($D45,'[2]S251 Template'!$D$17:$DI$100,87,0)</f>
        <v>0</v>
      </c>
      <c r="FA45" s="340">
        <f>VLOOKUP($D45,'[2]S251 Template'!$D$17:$DI$100,88,0)</f>
        <v>0</v>
      </c>
      <c r="FB45" s="340">
        <f>VLOOKUP($D45,'[2]S251 Template'!$D$17:$DI$100,89,0)</f>
        <v>0</v>
      </c>
      <c r="FC45" s="340">
        <f>VLOOKUP($D45,'[2]S251 Template'!$D$17:$DI$100,90,0)</f>
        <v>0</v>
      </c>
      <c r="FD45" s="340">
        <f>VLOOKUP($D45,'[2]S251 Template'!$D$17:$DI$100,91,0)</f>
        <v>0</v>
      </c>
      <c r="FE45" s="340">
        <v>0</v>
      </c>
      <c r="FF45" s="341">
        <f>SUM(EW45:FE45)</f>
        <v>0</v>
      </c>
      <c r="FG45" s="340">
        <v>0</v>
      </c>
      <c r="FH45" s="340">
        <v>0</v>
      </c>
      <c r="FI45" s="341">
        <f t="shared" si="17"/>
        <v>0</v>
      </c>
      <c r="FJ45" s="340">
        <f>VLOOKUP($D45,'[2]S251 Template'!$D$17:$DI$100,96,0)</f>
        <v>0</v>
      </c>
      <c r="FK45" s="340">
        <f>VLOOKUP($D45,'[2]S251 Template'!$D$17:$DI$100,97,0)</f>
        <v>-47250.25059440559</v>
      </c>
      <c r="FL45" s="340">
        <f>VLOOKUP($D45,'[2]S251 Template'!$D$17:$DI$100,98,0)</f>
        <v>0</v>
      </c>
      <c r="FM45" s="340">
        <v>0</v>
      </c>
      <c r="FN45" s="341">
        <f>SUM(FJ45:FM45)</f>
        <v>-47250.25059440559</v>
      </c>
      <c r="FO45" s="340">
        <f>VLOOKUP($D45,'[2]S251 Template'!$D$17:$DI$100,100,0)</f>
        <v>0</v>
      </c>
      <c r="FP45" s="341">
        <f t="shared" si="18"/>
        <v>238030.6</v>
      </c>
      <c r="FQ45" s="345">
        <f t="shared" si="19"/>
        <v>3109815.9971384318</v>
      </c>
      <c r="FR45" s="81"/>
      <c r="FS45" s="341">
        <f t="shared" si="20"/>
        <v>577.8736842105263</v>
      </c>
      <c r="FT45" s="341">
        <f t="shared" si="21"/>
        <v>5381.480559003078</v>
      </c>
      <c r="FU45" s="346" t="s">
        <v>518</v>
      </c>
      <c r="FV45" s="340">
        <f>VLOOKUP(D45,'[6]Sheet1'!$A$3:$E$87,5,0)</f>
        <v>142800</v>
      </c>
      <c r="FW45" s="340">
        <v>0</v>
      </c>
      <c r="FX45" s="340">
        <v>0</v>
      </c>
      <c r="FY45" s="340">
        <f t="shared" si="22"/>
        <v>694964.2213808219</v>
      </c>
    </row>
    <row r="46" spans="1:181" ht="12.75" customHeight="1" thickBot="1" thickTop="1">
      <c r="A46" s="113"/>
      <c r="B46" s="338"/>
      <c r="C46" s="320" t="s">
        <v>299</v>
      </c>
      <c r="D46" s="20">
        <v>2307</v>
      </c>
      <c r="E46" s="338"/>
      <c r="F46" s="401" t="s">
        <v>281</v>
      </c>
      <c r="G46" s="340">
        <f>VLOOKUP($D46,'[3]S251 Yr2'!$D$22:$AP$96,4,0)</f>
        <v>0</v>
      </c>
      <c r="H46" s="340">
        <f>VLOOKUP($D46,'[3]S251 Yr2'!$D$22:$AP$96,5,0)</f>
        <v>24510</v>
      </c>
      <c r="I46" s="340">
        <f>VLOOKUP($D46,'[3]S251 Yr2'!$D$22:$AP$96,6,0)</f>
        <v>0</v>
      </c>
      <c r="J46" s="340">
        <f>VLOOKUP($D46,'[3]S251 Yr2'!$D$22:$AP$96,7,0)</f>
        <v>0</v>
      </c>
      <c r="K46" s="340">
        <f>VLOOKUP($D46,'[3]S251 Yr2'!$D$22:$AP$96,8,0)</f>
        <v>0</v>
      </c>
      <c r="L46" s="341">
        <f t="shared" si="2"/>
        <v>125736.3</v>
      </c>
      <c r="M46" s="345">
        <f t="shared" si="3"/>
        <v>24510</v>
      </c>
      <c r="N46" s="341">
        <f t="shared" si="4"/>
        <v>25.8</v>
      </c>
      <c r="O46" s="340">
        <f>VLOOKUP($D46,'[4]S251 Yr2'!$D$22:$AU$96,12,0)</f>
        <v>0</v>
      </c>
      <c r="P46" s="340">
        <f>VLOOKUP($D46,'[4]S251 Yr2'!$D$22:$AU$96,13,0)</f>
        <v>0</v>
      </c>
      <c r="Q46" s="340">
        <f>VLOOKUP($D46,'[4]S251 Yr2'!$D$22:$AU$96,14,0)</f>
        <v>0</v>
      </c>
      <c r="R46" s="340">
        <f>VLOOKUP($D46,'[4]S251 Yr2'!$D$22:$AU$96,15,0)</f>
        <v>0</v>
      </c>
      <c r="S46" s="342">
        <f t="shared" si="5"/>
        <v>0</v>
      </c>
      <c r="T46" s="358">
        <f t="shared" si="6"/>
        <v>0</v>
      </c>
      <c r="U46" s="340">
        <v>0</v>
      </c>
      <c r="V46" s="340">
        <v>0</v>
      </c>
      <c r="W46" s="340">
        <v>0</v>
      </c>
      <c r="X46" s="340">
        <f>VLOOKUP($D46,'[2]S251 Template'!$D$17:$DI$100,7,0)</f>
        <v>57</v>
      </c>
      <c r="Y46" s="340">
        <f>VLOOKUP($D46,'[2]S251 Template'!$D$17:$DI$100,8,0)</f>
        <v>58</v>
      </c>
      <c r="Z46" s="340">
        <f>VLOOKUP($D46,'[2]S251 Template'!$D$17:$DI$100,9,0)</f>
        <v>88</v>
      </c>
      <c r="AA46" s="340">
        <f>VLOOKUP($D46,'[2]S251 Template'!$D$17:$DI$100,10,0)</f>
        <v>86</v>
      </c>
      <c r="AB46" s="340">
        <f>VLOOKUP($D46,'[2]S251 Template'!$D$17:$DI$100,11,0)</f>
        <v>56</v>
      </c>
      <c r="AC46" s="340">
        <f>VLOOKUP($D46,'[2]S251 Template'!$D$17:$DI$100,12,0)</f>
        <v>58</v>
      </c>
      <c r="AD46" s="340">
        <f>VLOOKUP($D46,'[2]S251 Template'!$D$17:$DI$100,13,0)</f>
        <v>59</v>
      </c>
      <c r="AE46" s="340">
        <f>VLOOKUP($D46,'[2]S251 Template'!$D$17:$DI$100,14,0)</f>
        <v>0</v>
      </c>
      <c r="AF46" s="340">
        <v>0</v>
      </c>
      <c r="AG46" s="340">
        <v>0</v>
      </c>
      <c r="AH46" s="340">
        <v>0</v>
      </c>
      <c r="AI46" s="340">
        <v>0</v>
      </c>
      <c r="AJ46" s="340">
        <v>0</v>
      </c>
      <c r="AK46" s="341">
        <f t="shared" si="7"/>
        <v>1507435.871562</v>
      </c>
      <c r="AL46" s="341">
        <f t="shared" si="8"/>
        <v>462</v>
      </c>
      <c r="AM46" s="81"/>
      <c r="AN46" s="81"/>
      <c r="AO46" s="81"/>
      <c r="AP46" s="81"/>
      <c r="AQ46" s="81"/>
      <c r="AR46" s="81"/>
      <c r="AS46" s="81"/>
      <c r="AT46" s="81"/>
      <c r="AU46" s="81"/>
      <c r="AV46" s="81"/>
      <c r="AW46" s="81"/>
      <c r="AX46" s="81"/>
      <c r="AY46" s="81"/>
      <c r="AZ46" s="81"/>
      <c r="BA46" s="81"/>
      <c r="BB46" s="81"/>
      <c r="BC46" s="118"/>
      <c r="BD46" s="81"/>
      <c r="BE46" s="81"/>
      <c r="BF46" s="81"/>
      <c r="BG46" s="81"/>
      <c r="BH46" s="81"/>
      <c r="BI46" s="81"/>
      <c r="BJ46" s="81"/>
      <c r="BK46" s="81"/>
      <c r="BL46" s="81"/>
      <c r="BM46" s="81"/>
      <c r="BN46" s="81"/>
      <c r="BO46" s="81"/>
      <c r="BP46" s="81"/>
      <c r="BQ46" s="340">
        <f>VLOOKUP($D46,'[4]S251 Yr2'!$D$22:$W$96,19,0)</f>
        <v>0</v>
      </c>
      <c r="BR46" s="340">
        <f>VLOOKUP($D46,'[4]S251 Yr2'!$D$22:$W$96,20,0)</f>
        <v>0</v>
      </c>
      <c r="BS46" s="340">
        <v>0</v>
      </c>
      <c r="BT46" s="340">
        <v>0</v>
      </c>
      <c r="BU46" s="340">
        <v>0</v>
      </c>
      <c r="BV46" s="340">
        <v>0</v>
      </c>
      <c r="BW46" s="340">
        <v>0</v>
      </c>
      <c r="BX46" s="340">
        <v>0</v>
      </c>
      <c r="BY46" s="340">
        <v>0</v>
      </c>
      <c r="BZ46" s="340">
        <v>0</v>
      </c>
      <c r="CA46" s="340">
        <v>0</v>
      </c>
      <c r="CB46" s="342">
        <f t="shared" si="9"/>
        <v>0</v>
      </c>
      <c r="CC46" s="340">
        <v>0</v>
      </c>
      <c r="CD46" s="340">
        <v>0</v>
      </c>
      <c r="CE46" s="340">
        <v>0</v>
      </c>
      <c r="CF46" s="340">
        <v>0</v>
      </c>
      <c r="CG46" s="340">
        <v>0</v>
      </c>
      <c r="CH46" s="340">
        <v>0</v>
      </c>
      <c r="CI46" s="340">
        <f>VLOOKUP($D46,'[2]S251 Template'!$D$17:$AK$100,32,0)</f>
        <v>62033.78</v>
      </c>
      <c r="CJ46" s="340">
        <f>VLOOKUP($D46,'[2]S251 Template'!$D$17:$AK$100,33,0)</f>
        <v>44871.36</v>
      </c>
      <c r="CK46" s="340">
        <f>VLOOKUP($D46,'[2]S251 Template'!$D$17:$AK$100,34,0)</f>
        <v>2148</v>
      </c>
      <c r="CL46" s="340">
        <v>0</v>
      </c>
      <c r="CM46" s="340">
        <v>0</v>
      </c>
      <c r="CN46" s="340">
        <v>0</v>
      </c>
      <c r="CO46" s="340">
        <v>0</v>
      </c>
      <c r="CP46" s="340">
        <v>0</v>
      </c>
      <c r="CQ46" s="340">
        <v>0</v>
      </c>
      <c r="CR46" s="340">
        <v>7445.474678528103</v>
      </c>
      <c r="CS46" s="340">
        <v>0</v>
      </c>
      <c r="CT46" s="341">
        <f t="shared" si="10"/>
        <v>116498.6146785281</v>
      </c>
      <c r="CU46" s="343"/>
      <c r="CV46" s="81"/>
      <c r="CW46" s="81"/>
      <c r="CX46" s="340">
        <f>VLOOKUP($D46,'[2]S251 Template'!$D$17:$AR$100,39,0)</f>
        <v>33555.063336232495</v>
      </c>
      <c r="CY46" s="340">
        <f>VLOOKUP($D46,'[2]S251 Template'!$D$17:$AR$100,40,0)</f>
        <v>17056.818313094387</v>
      </c>
      <c r="CZ46" s="340">
        <f>VLOOKUP($D46,'[2]S251 Template'!$D$17:$AR$100,41,0)</f>
        <v>5337.04765676292</v>
      </c>
      <c r="DA46" s="341">
        <f t="shared" si="11"/>
        <v>55948.929306089805</v>
      </c>
      <c r="DB46" s="340">
        <f>VLOOKUP(D46,'[2]S251 Template'!$D$17:$AT$100,43,0)</f>
        <v>50415</v>
      </c>
      <c r="DC46" s="340">
        <v>0</v>
      </c>
      <c r="DD46" s="341">
        <f t="shared" si="12"/>
        <v>50415</v>
      </c>
      <c r="DE46" s="340">
        <f>VLOOKUP(D46,'[2]S251 Template'!$D$17:$AW$100,46,0)</f>
        <v>0</v>
      </c>
      <c r="DF46" s="340">
        <v>0</v>
      </c>
      <c r="DG46" s="341">
        <f t="shared" si="13"/>
        <v>0</v>
      </c>
      <c r="DH46" s="340">
        <v>0</v>
      </c>
      <c r="DI46" s="340">
        <v>0</v>
      </c>
      <c r="DJ46" s="341">
        <f t="shared" si="14"/>
        <v>0</v>
      </c>
      <c r="DK46" s="340">
        <f>VLOOKUP($D46,'[2]S251 Template'!$D$17:$BL$100,52,0)</f>
        <v>265855.97857499996</v>
      </c>
      <c r="DL46" s="340">
        <f>VLOOKUP($D46,'[2]S251 Template'!$D$17:$BL$100,53,0)</f>
        <v>14482.069829999997</v>
      </c>
      <c r="DM46" s="340">
        <f>VLOOKUP($D46,'[2]S251 Template'!$D$17:$BL$100,54,0)</f>
        <v>3297.89709</v>
      </c>
      <c r="DN46" s="340">
        <f>VLOOKUP($D46,'[2]S251 Template'!$D$17:$BL$100,55,0)</f>
        <v>7527.808575</v>
      </c>
      <c r="DO46" s="340">
        <f>VLOOKUP($D46,'[2]S251 Template'!$D$17:$BL$100,56,0)</f>
        <v>167038.18199999994</v>
      </c>
      <c r="DP46" s="340">
        <f>VLOOKUP($D46,'[2]S251 Template'!$D$17:$BL$100,57,0)</f>
        <v>0</v>
      </c>
      <c r="DQ46" s="340">
        <f>VLOOKUP($D46,'[2]S251 Template'!$D$17:$BL$100,58,0)</f>
        <v>0</v>
      </c>
      <c r="DR46" s="340">
        <f>VLOOKUP($D46,'[2]S251 Template'!$D$17:$BL$100,59,0)</f>
        <v>21507.26</v>
      </c>
      <c r="DS46" s="340">
        <f>VLOOKUP($D46,'[2]S251 Template'!$D$17:$BL$100,60,0)</f>
        <v>8012</v>
      </c>
      <c r="DT46" s="340">
        <f>VLOOKUP($D46,'[2]S251 Template'!$D$17:$BL$100,61,0)</f>
        <v>0</v>
      </c>
      <c r="DU46" s="341">
        <f t="shared" si="15"/>
        <v>487721.19606999983</v>
      </c>
      <c r="DV46" s="340">
        <f>VLOOKUP($D46,'[2]S251 Template'!$D$17:$DI$100,63,0)</f>
        <v>6318.963811152282</v>
      </c>
      <c r="DW46" s="340">
        <f>VLOOKUP($D46,'[2]S251 Template'!$D$17:$DI$100,64,0)</f>
        <v>30716.28</v>
      </c>
      <c r="DX46" s="340">
        <f>VLOOKUP($D46,'[2]S251 Template'!$D$17:$DI$100,65,0)</f>
        <v>72845.68</v>
      </c>
      <c r="DY46" s="340">
        <f>VLOOKUP($D46,'[2]S251 Template'!$D$17:$DI$100,66,0)</f>
        <v>42185.48</v>
      </c>
      <c r="DZ46" s="341">
        <f t="shared" si="16"/>
        <v>152066.40381115227</v>
      </c>
      <c r="EA46" s="340">
        <f>VLOOKUP($D46,'[2]S251 Template'!$D$17:$DI$100,69,0)</f>
        <v>0</v>
      </c>
      <c r="EB46" s="340">
        <f>VLOOKUP($D46,'[2]S251 Template'!$D$17:$DI$100,70,0)</f>
        <v>0</v>
      </c>
      <c r="EC46" s="340">
        <f>VLOOKUP($D46,'[2]S251 Template'!$D$17:$DI$100,71,0)</f>
        <v>0</v>
      </c>
      <c r="ED46" s="340">
        <f>VLOOKUP($D46,'[2]S251 Template'!$D$17:$DI$100,72,0)</f>
        <v>0</v>
      </c>
      <c r="EE46" s="340">
        <f>VLOOKUP($D46,'[2]S251 Template'!$D$17:$DI$100,73,0)</f>
        <v>0</v>
      </c>
      <c r="EF46" s="340">
        <f>VLOOKUP($D46,'[2]S251 Template'!$D$17:$DI$100,74,0)</f>
        <v>0</v>
      </c>
      <c r="EG46" s="340">
        <f>VLOOKUP($D46,'[2]S251 Template'!$D$17:$DI$100,75,0)</f>
        <v>0</v>
      </c>
      <c r="EH46" s="340">
        <f>VLOOKUP($D46,'[2]S251 Template'!$D$17:$DI$100,76,0)</f>
        <v>0</v>
      </c>
      <c r="EI46" s="340">
        <v>0</v>
      </c>
      <c r="EJ46" s="341">
        <f>SUM(EA46:EI46)</f>
        <v>0</v>
      </c>
      <c r="EK46" s="340">
        <f>VLOOKUP($D46,'[2]S251 Template'!$D$17:$DI$100,78,0)</f>
        <v>2215.1466666666665</v>
      </c>
      <c r="EL46" s="340">
        <f>VLOOKUP($D46,'[2]S251 Template'!$D$17:$DI$100,79,0)</f>
        <v>22243.849999999977</v>
      </c>
      <c r="EM46" s="340">
        <f>VLOOKUP($D46,'[2]S251 Template'!$D$17:$DI$100,80,0)</f>
        <v>93191</v>
      </c>
      <c r="EN46" s="340">
        <v>0</v>
      </c>
      <c r="EO46" s="340">
        <v>0</v>
      </c>
      <c r="EP46" s="340">
        <v>0</v>
      </c>
      <c r="EQ46" s="340">
        <v>0</v>
      </c>
      <c r="ER46" s="340">
        <v>0</v>
      </c>
      <c r="ES46" s="340">
        <v>0</v>
      </c>
      <c r="ET46" s="340">
        <v>0</v>
      </c>
      <c r="EU46" s="340">
        <v>0</v>
      </c>
      <c r="EV46" s="341">
        <f>SUM(EK46:EU46)</f>
        <v>117649.99666666664</v>
      </c>
      <c r="EW46" s="340">
        <f>VLOOKUP($D46,'[2]S251 Template'!$D$17:$DI$100,84,0)</f>
        <v>0</v>
      </c>
      <c r="EX46" s="340">
        <f>VLOOKUP($D46,'[2]S251 Template'!$D$17:$DI$100,85,0)</f>
        <v>0</v>
      </c>
      <c r="EY46" s="340">
        <f>VLOOKUP($D46,'[2]S251 Template'!$D$17:$DI$100,86,0)</f>
        <v>0</v>
      </c>
      <c r="EZ46" s="340">
        <f>VLOOKUP($D46,'[2]S251 Template'!$D$17:$DI$100,87,0)</f>
        <v>0</v>
      </c>
      <c r="FA46" s="340">
        <f>VLOOKUP($D46,'[2]S251 Template'!$D$17:$DI$100,88,0)</f>
        <v>8574</v>
      </c>
      <c r="FB46" s="340">
        <f>VLOOKUP($D46,'[2]S251 Template'!$D$17:$DI$100,89,0)</f>
        <v>0</v>
      </c>
      <c r="FC46" s="340">
        <f>VLOOKUP($D46,'[2]S251 Template'!$D$17:$DI$100,90,0)</f>
        <v>0</v>
      </c>
      <c r="FD46" s="340">
        <f>VLOOKUP($D46,'[2]S251 Template'!$D$17:$DI$100,91,0)</f>
        <v>0</v>
      </c>
      <c r="FE46" s="340">
        <v>0</v>
      </c>
      <c r="FF46" s="341">
        <f>SUM(EW46:FE46)</f>
        <v>8574</v>
      </c>
      <c r="FG46" s="340">
        <v>0</v>
      </c>
      <c r="FH46" s="340">
        <v>0</v>
      </c>
      <c r="FI46" s="341">
        <f t="shared" si="17"/>
        <v>0</v>
      </c>
      <c r="FJ46" s="340">
        <f>VLOOKUP($D46,'[2]S251 Template'!$D$17:$DI$100,96,0)</f>
        <v>0</v>
      </c>
      <c r="FK46" s="340">
        <f>VLOOKUP($D46,'[2]S251 Template'!$D$17:$DI$100,97,0)</f>
        <v>-24480.262437090656</v>
      </c>
      <c r="FL46" s="340">
        <f>VLOOKUP($D46,'[2]S251 Template'!$D$17:$DI$100,98,0)</f>
        <v>0</v>
      </c>
      <c r="FM46" s="340">
        <v>0</v>
      </c>
      <c r="FN46" s="341">
        <f>SUM(FJ46:FM46)</f>
        <v>-24480.262437090656</v>
      </c>
      <c r="FO46" s="340">
        <f>VLOOKUP($D46,'[2]S251 Template'!$D$17:$DI$100,100,0)</f>
        <v>0</v>
      </c>
      <c r="FP46" s="341">
        <f t="shared" si="18"/>
        <v>125736.3</v>
      </c>
      <c r="FQ46" s="345">
        <f t="shared" si="19"/>
        <v>2597566.0496573457</v>
      </c>
      <c r="FR46" s="81"/>
      <c r="FS46" s="341">
        <f t="shared" si="20"/>
        <v>487.8</v>
      </c>
      <c r="FT46" s="341">
        <f t="shared" si="21"/>
        <v>5325.063652434083</v>
      </c>
      <c r="FU46" s="346" t="s">
        <v>518</v>
      </c>
      <c r="FV46" s="340">
        <f>VLOOKUP(D46,'[6]Sheet1'!$A$3:$E$87,5,0)</f>
        <v>109200</v>
      </c>
      <c r="FW46" s="340">
        <v>0</v>
      </c>
      <c r="FX46" s="340">
        <v>0</v>
      </c>
      <c r="FY46" s="340">
        <f t="shared" si="22"/>
        <v>594085.1253760896</v>
      </c>
    </row>
    <row r="47" spans="1:181" ht="12.75" customHeight="1" thickBot="1" thickTop="1">
      <c r="A47" s="113"/>
      <c r="B47" s="338"/>
      <c r="C47" s="320" t="s">
        <v>300</v>
      </c>
      <c r="D47" s="20">
        <v>2342</v>
      </c>
      <c r="E47" s="338"/>
      <c r="F47" s="401" t="s">
        <v>281</v>
      </c>
      <c r="G47" s="340">
        <f>VLOOKUP($D47,'[3]S251 Yr2'!$D$22:$AP$96,4,0)</f>
        <v>0</v>
      </c>
      <c r="H47" s="340">
        <f>VLOOKUP($D47,'[3]S251 Yr2'!$D$22:$AP$96,5,0)</f>
        <v>22170</v>
      </c>
      <c r="I47" s="340">
        <f>VLOOKUP($D47,'[3]S251 Yr2'!$D$22:$AP$96,6,0)</f>
        <v>0</v>
      </c>
      <c r="J47" s="340">
        <f>VLOOKUP($D47,'[3]S251 Yr2'!$D$22:$AP$96,7,0)</f>
        <v>0</v>
      </c>
      <c r="K47" s="340">
        <f>VLOOKUP($D47,'[3]S251 Yr2'!$D$22:$AP$96,8,0)</f>
        <v>0</v>
      </c>
      <c r="L47" s="341">
        <f t="shared" si="2"/>
        <v>113732.09999999999</v>
      </c>
      <c r="M47" s="345">
        <f t="shared" si="3"/>
        <v>22170</v>
      </c>
      <c r="N47" s="341">
        <f t="shared" si="4"/>
        <v>23.33684210526316</v>
      </c>
      <c r="O47" s="340">
        <f>VLOOKUP($D47,'[4]S251 Yr2'!$D$22:$AU$96,12,0)</f>
        <v>0</v>
      </c>
      <c r="P47" s="340">
        <f>VLOOKUP($D47,'[4]S251 Yr2'!$D$22:$AU$96,13,0)</f>
        <v>5840</v>
      </c>
      <c r="Q47" s="340">
        <f>VLOOKUP($D47,'[4]S251 Yr2'!$D$22:$AU$96,14,0)</f>
        <v>0</v>
      </c>
      <c r="R47" s="340">
        <f>VLOOKUP($D47,'[4]S251 Yr2'!$D$22:$AU$96,15,0)</f>
        <v>0</v>
      </c>
      <c r="S47" s="342">
        <f t="shared" si="5"/>
        <v>29959.2</v>
      </c>
      <c r="T47" s="358">
        <f t="shared" si="6"/>
        <v>5840</v>
      </c>
      <c r="U47" s="340">
        <v>0</v>
      </c>
      <c r="V47" s="340">
        <v>0</v>
      </c>
      <c r="W47" s="340">
        <v>0</v>
      </c>
      <c r="X47" s="340">
        <f>VLOOKUP($D47,'[2]S251 Template'!$D$17:$DI$100,7,0)</f>
        <v>30</v>
      </c>
      <c r="Y47" s="340">
        <f>VLOOKUP($D47,'[2]S251 Template'!$D$17:$DI$100,8,0)</f>
        <v>29</v>
      </c>
      <c r="Z47" s="340">
        <f>VLOOKUP($D47,'[2]S251 Template'!$D$17:$DI$100,9,0)</f>
        <v>58</v>
      </c>
      <c r="AA47" s="340">
        <f>VLOOKUP($D47,'[2]S251 Template'!$D$17:$DI$100,10,0)</f>
        <v>31</v>
      </c>
      <c r="AB47" s="340">
        <f>VLOOKUP($D47,'[2]S251 Template'!$D$17:$DI$100,11,0)</f>
        <v>29</v>
      </c>
      <c r="AC47" s="340">
        <f>VLOOKUP($D47,'[2]S251 Template'!$D$17:$DI$100,12,0)</f>
        <v>21</v>
      </c>
      <c r="AD47" s="340">
        <f>VLOOKUP($D47,'[2]S251 Template'!$D$17:$DI$100,13,0)</f>
        <v>27</v>
      </c>
      <c r="AE47" s="340">
        <f>VLOOKUP($D47,'[2]S251 Template'!$D$17:$DI$100,14,0)</f>
        <v>0</v>
      </c>
      <c r="AF47" s="340">
        <v>0</v>
      </c>
      <c r="AG47" s="340">
        <v>0</v>
      </c>
      <c r="AH47" s="340">
        <v>0</v>
      </c>
      <c r="AI47" s="340">
        <v>0</v>
      </c>
      <c r="AJ47" s="340">
        <v>0</v>
      </c>
      <c r="AK47" s="341">
        <f t="shared" si="7"/>
        <v>736560.4075199999</v>
      </c>
      <c r="AL47" s="341">
        <f t="shared" si="8"/>
        <v>225</v>
      </c>
      <c r="AM47" s="81"/>
      <c r="AN47" s="81"/>
      <c r="AO47" s="81"/>
      <c r="AP47" s="81"/>
      <c r="AQ47" s="81"/>
      <c r="AR47" s="81"/>
      <c r="AS47" s="81"/>
      <c r="AT47" s="81"/>
      <c r="AU47" s="81"/>
      <c r="AV47" s="81"/>
      <c r="AW47" s="81"/>
      <c r="AX47" s="81"/>
      <c r="AY47" s="81"/>
      <c r="AZ47" s="81"/>
      <c r="BA47" s="81"/>
      <c r="BB47" s="81"/>
      <c r="BC47" s="118"/>
      <c r="BD47" s="81"/>
      <c r="BE47" s="81"/>
      <c r="BF47" s="81"/>
      <c r="BG47" s="81"/>
      <c r="BH47" s="81"/>
      <c r="BI47" s="81"/>
      <c r="BJ47" s="81"/>
      <c r="BK47" s="81"/>
      <c r="BL47" s="81"/>
      <c r="BM47" s="81"/>
      <c r="BN47" s="81"/>
      <c r="BO47" s="81"/>
      <c r="BP47" s="81"/>
      <c r="BQ47" s="340">
        <f>VLOOKUP($D47,'[4]S251 Yr2'!$D$22:$W$96,19,0)</f>
        <v>0</v>
      </c>
      <c r="BR47" s="340">
        <f>VLOOKUP($D47,'[4]S251 Yr2'!$D$22:$W$96,20,0)</f>
        <v>0</v>
      </c>
      <c r="BS47" s="340">
        <v>0</v>
      </c>
      <c r="BT47" s="340">
        <v>0</v>
      </c>
      <c r="BU47" s="340">
        <v>0</v>
      </c>
      <c r="BV47" s="340">
        <v>0</v>
      </c>
      <c r="BW47" s="340">
        <v>0</v>
      </c>
      <c r="BX47" s="340">
        <v>0</v>
      </c>
      <c r="BY47" s="340">
        <v>0</v>
      </c>
      <c r="BZ47" s="340">
        <v>0</v>
      </c>
      <c r="CA47" s="340">
        <v>0</v>
      </c>
      <c r="CB47" s="342">
        <f t="shared" si="9"/>
        <v>0</v>
      </c>
      <c r="CC47" s="340">
        <v>0</v>
      </c>
      <c r="CD47" s="340">
        <v>0</v>
      </c>
      <c r="CE47" s="340">
        <v>0</v>
      </c>
      <c r="CF47" s="340">
        <v>0</v>
      </c>
      <c r="CG47" s="340">
        <v>0</v>
      </c>
      <c r="CH47" s="340">
        <v>0</v>
      </c>
      <c r="CI47" s="340">
        <f>VLOOKUP($D47,'[2]S251 Template'!$D$17:$AK$100,32,0)</f>
        <v>25759.79</v>
      </c>
      <c r="CJ47" s="340">
        <f>VLOOKUP($D47,'[2]S251 Template'!$D$17:$AK$100,33,0)</f>
        <v>22957.44</v>
      </c>
      <c r="CK47" s="340">
        <f>VLOOKUP($D47,'[2]S251 Template'!$D$17:$AK$100,34,0)</f>
        <v>1046</v>
      </c>
      <c r="CL47" s="340">
        <v>0</v>
      </c>
      <c r="CM47" s="340">
        <v>0</v>
      </c>
      <c r="CN47" s="340">
        <v>0</v>
      </c>
      <c r="CO47" s="340">
        <v>0</v>
      </c>
      <c r="CP47" s="340">
        <v>0</v>
      </c>
      <c r="CQ47" s="340">
        <v>0</v>
      </c>
      <c r="CR47" s="340">
        <v>3626.0428629195308</v>
      </c>
      <c r="CS47" s="340">
        <v>0</v>
      </c>
      <c r="CT47" s="341">
        <f t="shared" si="10"/>
        <v>53389.272862919526</v>
      </c>
      <c r="CU47" s="343"/>
      <c r="CV47" s="81"/>
      <c r="CW47" s="81"/>
      <c r="CX47" s="340">
        <f>VLOOKUP($D47,'[2]S251 Template'!$D$17:$AR$100,39,0)</f>
        <v>16974.9143936235</v>
      </c>
      <c r="CY47" s="340">
        <f>VLOOKUP($D47,'[2]S251 Template'!$D$17:$AR$100,40,0)</f>
        <v>9858.528015825195</v>
      </c>
      <c r="CZ47" s="340">
        <f>VLOOKUP($D47,'[2]S251 Template'!$D$17:$AR$100,41,0)</f>
        <v>4661.47200400812</v>
      </c>
      <c r="DA47" s="341">
        <f t="shared" si="11"/>
        <v>31494.914413456816</v>
      </c>
      <c r="DB47" s="340">
        <f>VLOOKUP(D47,'[2]S251 Template'!$D$17:$AT$100,43,0)</f>
        <v>12799</v>
      </c>
      <c r="DC47" s="340">
        <v>0</v>
      </c>
      <c r="DD47" s="341">
        <f t="shared" si="12"/>
        <v>12799</v>
      </c>
      <c r="DE47" s="340">
        <f>VLOOKUP(D47,'[2]S251 Template'!$D$17:$AW$100,46,0)</f>
        <v>0</v>
      </c>
      <c r="DF47" s="340">
        <v>0</v>
      </c>
      <c r="DG47" s="341">
        <f t="shared" si="13"/>
        <v>0</v>
      </c>
      <c r="DH47" s="340">
        <v>0</v>
      </c>
      <c r="DI47" s="340">
        <v>0</v>
      </c>
      <c r="DJ47" s="341">
        <f t="shared" si="14"/>
        <v>0</v>
      </c>
      <c r="DK47" s="340">
        <f>VLOOKUP($D47,'[2]S251 Template'!$D$17:$BL$100,52,0)</f>
        <v>79290.379575</v>
      </c>
      <c r="DL47" s="340">
        <f>VLOOKUP($D47,'[2]S251 Template'!$D$17:$BL$100,53,0)</f>
        <v>9463.53078</v>
      </c>
      <c r="DM47" s="340">
        <f>VLOOKUP($D47,'[2]S251 Template'!$D$17:$BL$100,54,0)</f>
        <v>2580.96294</v>
      </c>
      <c r="DN47" s="340">
        <f>VLOOKUP($D47,'[2]S251 Template'!$D$17:$BL$100,55,0)</f>
        <v>4731.76539</v>
      </c>
      <c r="DO47" s="340">
        <f>VLOOKUP($D47,'[2]S251 Template'!$D$17:$BL$100,56,0)</f>
        <v>75370.88699999999</v>
      </c>
      <c r="DP47" s="340">
        <f>VLOOKUP($D47,'[2]S251 Template'!$D$17:$BL$100,57,0)</f>
        <v>0</v>
      </c>
      <c r="DQ47" s="340">
        <f>VLOOKUP($D47,'[2]S251 Template'!$D$17:$BL$100,58,0)</f>
        <v>0</v>
      </c>
      <c r="DR47" s="340">
        <f>VLOOKUP($D47,'[2]S251 Template'!$D$17:$BL$100,59,0)</f>
        <v>21507.26</v>
      </c>
      <c r="DS47" s="340">
        <f>VLOOKUP($D47,'[2]S251 Template'!$D$17:$BL$100,60,0)</f>
        <v>2712</v>
      </c>
      <c r="DT47" s="340">
        <f>VLOOKUP($D47,'[2]S251 Template'!$D$17:$BL$100,61,0)</f>
        <v>0</v>
      </c>
      <c r="DU47" s="341">
        <f t="shared" si="15"/>
        <v>195656.785685</v>
      </c>
      <c r="DV47" s="340">
        <f>VLOOKUP($D47,'[2]S251 Template'!$D$17:$DI$100,63,0)</f>
        <v>4692.052331497981</v>
      </c>
      <c r="DW47" s="340">
        <f>VLOOKUP($D47,'[2]S251 Template'!$D$17:$DI$100,64,0)</f>
        <v>14598.75</v>
      </c>
      <c r="DX47" s="340">
        <f>VLOOKUP($D47,'[2]S251 Template'!$D$17:$DI$100,65,0)</f>
        <v>38592.04</v>
      </c>
      <c r="DY47" s="340">
        <f>VLOOKUP($D47,'[2]S251 Template'!$D$17:$DI$100,66,0)</f>
        <v>22348.94</v>
      </c>
      <c r="DZ47" s="341">
        <f t="shared" si="16"/>
        <v>80231.78233149798</v>
      </c>
      <c r="EA47" s="340">
        <f>VLOOKUP($D47,'[2]S251 Template'!$D$17:$DI$100,69,0)</f>
        <v>0</v>
      </c>
      <c r="EB47" s="340">
        <f>VLOOKUP($D47,'[2]S251 Template'!$D$17:$DI$100,70,0)</f>
        <v>0</v>
      </c>
      <c r="EC47" s="340">
        <f>VLOOKUP($D47,'[2]S251 Template'!$D$17:$DI$100,71,0)</f>
        <v>0</v>
      </c>
      <c r="ED47" s="340">
        <f>VLOOKUP($D47,'[2]S251 Template'!$D$17:$DI$100,72,0)</f>
        <v>0</v>
      </c>
      <c r="EE47" s="340">
        <f>VLOOKUP($D47,'[2]S251 Template'!$D$17:$DI$100,73,0)</f>
        <v>0</v>
      </c>
      <c r="EF47" s="340">
        <f>VLOOKUP($D47,'[2]S251 Template'!$D$17:$DI$100,74,0)</f>
        <v>0</v>
      </c>
      <c r="EG47" s="340">
        <f>VLOOKUP($D47,'[2]S251 Template'!$D$17:$DI$100,75,0)</f>
        <v>0</v>
      </c>
      <c r="EH47" s="340">
        <f>VLOOKUP($D47,'[2]S251 Template'!$D$17:$DI$100,76,0)</f>
        <v>0</v>
      </c>
      <c r="EI47" s="340">
        <v>0</v>
      </c>
      <c r="EJ47" s="341">
        <f>SUM(EA47:EI47)</f>
        <v>0</v>
      </c>
      <c r="EK47" s="340">
        <f>VLOOKUP($D47,'[2]S251 Template'!$D$17:$DI$100,78,0)</f>
        <v>3322.72</v>
      </c>
      <c r="EL47" s="340">
        <f>VLOOKUP($D47,'[2]S251 Template'!$D$17:$DI$100,79,0)</f>
        <v>72895.9</v>
      </c>
      <c r="EM47" s="340">
        <f>VLOOKUP($D47,'[2]S251 Template'!$D$17:$DI$100,80,0)</f>
        <v>32869</v>
      </c>
      <c r="EN47" s="340">
        <v>0</v>
      </c>
      <c r="EO47" s="340">
        <v>0</v>
      </c>
      <c r="EP47" s="340">
        <v>0</v>
      </c>
      <c r="EQ47" s="340">
        <v>0</v>
      </c>
      <c r="ER47" s="340">
        <v>0</v>
      </c>
      <c r="ES47" s="340">
        <v>0</v>
      </c>
      <c r="ET47" s="340">
        <v>0</v>
      </c>
      <c r="EU47" s="340">
        <v>0</v>
      </c>
      <c r="EV47" s="341">
        <f>SUM(EK47:EU47)</f>
        <v>109087.62</v>
      </c>
      <c r="EW47" s="340">
        <f>VLOOKUP($D47,'[2]S251 Template'!$D$17:$DI$100,84,0)</f>
        <v>0</v>
      </c>
      <c r="EX47" s="340">
        <f>VLOOKUP($D47,'[2]S251 Template'!$D$17:$DI$100,85,0)</f>
        <v>0</v>
      </c>
      <c r="EY47" s="340">
        <f>VLOOKUP($D47,'[2]S251 Template'!$D$17:$DI$100,86,0)</f>
        <v>0</v>
      </c>
      <c r="EZ47" s="340">
        <f>VLOOKUP($D47,'[2]S251 Template'!$D$17:$DI$100,87,0)</f>
        <v>0</v>
      </c>
      <c r="FA47" s="340">
        <f>VLOOKUP($D47,'[2]S251 Template'!$D$17:$DI$100,88,0)</f>
        <v>8574</v>
      </c>
      <c r="FB47" s="340">
        <f>VLOOKUP($D47,'[2]S251 Template'!$D$17:$DI$100,89,0)</f>
        <v>0</v>
      </c>
      <c r="FC47" s="340">
        <f>VLOOKUP($D47,'[2]S251 Template'!$D$17:$DI$100,90,0)</f>
        <v>0</v>
      </c>
      <c r="FD47" s="340">
        <f>VLOOKUP($D47,'[2]S251 Template'!$D$17:$DI$100,91,0)</f>
        <v>0</v>
      </c>
      <c r="FE47" s="340">
        <v>0</v>
      </c>
      <c r="FF47" s="341">
        <f>SUM(EW47:FE47)</f>
        <v>8574</v>
      </c>
      <c r="FG47" s="340">
        <v>0</v>
      </c>
      <c r="FH47" s="340">
        <v>0</v>
      </c>
      <c r="FI47" s="341">
        <f t="shared" si="17"/>
        <v>0</v>
      </c>
      <c r="FJ47" s="340">
        <f>VLOOKUP($D47,'[2]S251 Template'!$D$17:$DI$100,96,0)</f>
        <v>0</v>
      </c>
      <c r="FK47" s="340">
        <f>VLOOKUP($D47,'[2]S251 Template'!$D$17:$DI$100,97,0)</f>
        <v>-32446.135000000002</v>
      </c>
      <c r="FL47" s="340">
        <f>VLOOKUP($D47,'[2]S251 Template'!$D$17:$DI$100,98,0)</f>
        <v>0</v>
      </c>
      <c r="FM47" s="340">
        <v>0</v>
      </c>
      <c r="FN47" s="341">
        <f>SUM(FJ47:FM47)</f>
        <v>-32446.135000000002</v>
      </c>
      <c r="FO47" s="340">
        <f>VLOOKUP($D47,'[2]S251 Template'!$D$17:$DI$100,100,0)</f>
        <v>0</v>
      </c>
      <c r="FP47" s="341">
        <f t="shared" si="18"/>
        <v>143691.3</v>
      </c>
      <c r="FQ47" s="345">
        <f t="shared" si="19"/>
        <v>1339038.947812874</v>
      </c>
      <c r="FR47" s="81"/>
      <c r="FS47" s="341">
        <f t="shared" si="20"/>
        <v>248.33684210526314</v>
      </c>
      <c r="FT47" s="341">
        <f t="shared" si="21"/>
        <v>5392.026960080665</v>
      </c>
      <c r="FU47" s="346" t="s">
        <v>518</v>
      </c>
      <c r="FV47" s="340">
        <f>VLOOKUP(D47,'[6]Sheet1'!$A$3:$E$87,5,0)</f>
        <v>38400</v>
      </c>
      <c r="FW47" s="340">
        <v>0</v>
      </c>
      <c r="FX47" s="340">
        <v>0</v>
      </c>
      <c r="FY47" s="340">
        <f t="shared" si="22"/>
        <v>239950.70009845681</v>
      </c>
    </row>
    <row r="48" spans="1:181" ht="12.75" customHeight="1" thickBot="1" thickTop="1">
      <c r="A48" s="113"/>
      <c r="B48" s="338"/>
      <c r="C48" s="320" t="s">
        <v>301</v>
      </c>
      <c r="D48" s="20">
        <v>2347</v>
      </c>
      <c r="E48" s="338"/>
      <c r="F48" s="401" t="s">
        <v>281</v>
      </c>
      <c r="G48" s="340">
        <f>VLOOKUP($D48,'[3]S251 Yr2'!$D$22:$AP$96,4,0)</f>
        <v>0</v>
      </c>
      <c r="H48" s="340">
        <f>VLOOKUP($D48,'[3]S251 Yr2'!$D$22:$AP$96,5,0)</f>
        <v>41280</v>
      </c>
      <c r="I48" s="340">
        <f>VLOOKUP($D48,'[3]S251 Yr2'!$D$22:$AP$96,6,0)</f>
        <v>0</v>
      </c>
      <c r="J48" s="340">
        <f>VLOOKUP($D48,'[3]S251 Yr2'!$D$22:$AP$96,7,0)</f>
        <v>0</v>
      </c>
      <c r="K48" s="340">
        <f>VLOOKUP($D48,'[3]S251 Yr2'!$D$22:$AP$96,8,0)</f>
        <v>0</v>
      </c>
      <c r="L48" s="341">
        <f t="shared" si="2"/>
        <v>211766.4</v>
      </c>
      <c r="M48" s="345">
        <f t="shared" si="3"/>
        <v>41280</v>
      </c>
      <c r="N48" s="341">
        <f t="shared" si="4"/>
        <v>43.45263157894737</v>
      </c>
      <c r="O48" s="340">
        <f>VLOOKUP($D48,'[4]S251 Yr2'!$D$22:$AU$96,12,0)</f>
        <v>0</v>
      </c>
      <c r="P48" s="340">
        <f>VLOOKUP($D48,'[4]S251 Yr2'!$D$22:$AU$96,13,0)</f>
        <v>10440</v>
      </c>
      <c r="Q48" s="340">
        <f>VLOOKUP($D48,'[4]S251 Yr2'!$D$22:$AU$96,14,0)</f>
        <v>0</v>
      </c>
      <c r="R48" s="340">
        <f>VLOOKUP($D48,'[4]S251 Yr2'!$D$22:$AU$96,15,0)</f>
        <v>0</v>
      </c>
      <c r="S48" s="342">
        <f t="shared" si="5"/>
        <v>53557.2</v>
      </c>
      <c r="T48" s="358">
        <f t="shared" si="6"/>
        <v>10440</v>
      </c>
      <c r="U48" s="340">
        <v>0</v>
      </c>
      <c r="V48" s="340">
        <v>0</v>
      </c>
      <c r="W48" s="340">
        <v>0</v>
      </c>
      <c r="X48" s="340">
        <f>VLOOKUP($D48,'[2]S251 Template'!$D$17:$DI$100,7,0)</f>
        <v>89</v>
      </c>
      <c r="Y48" s="340">
        <f>VLOOKUP($D48,'[2]S251 Template'!$D$17:$DI$100,8,0)</f>
        <v>88</v>
      </c>
      <c r="Z48" s="340">
        <f>VLOOKUP($D48,'[2]S251 Template'!$D$17:$DI$100,9,0)</f>
        <v>60</v>
      </c>
      <c r="AA48" s="340">
        <f>VLOOKUP($D48,'[2]S251 Template'!$D$17:$DI$100,10,0)</f>
        <v>56</v>
      </c>
      <c r="AB48" s="340">
        <f>VLOOKUP($D48,'[2]S251 Template'!$D$17:$DI$100,11,0)</f>
        <v>57</v>
      </c>
      <c r="AC48" s="340">
        <f>VLOOKUP($D48,'[2]S251 Template'!$D$17:$DI$100,12,0)</f>
        <v>53</v>
      </c>
      <c r="AD48" s="340">
        <f>VLOOKUP($D48,'[2]S251 Template'!$D$17:$DI$100,13,0)</f>
        <v>42</v>
      </c>
      <c r="AE48" s="340">
        <f>VLOOKUP($D48,'[2]S251 Template'!$D$17:$DI$100,14,0)</f>
        <v>0</v>
      </c>
      <c r="AF48" s="340">
        <v>0</v>
      </c>
      <c r="AG48" s="340">
        <v>0</v>
      </c>
      <c r="AH48" s="340">
        <v>0</v>
      </c>
      <c r="AI48" s="340">
        <v>0</v>
      </c>
      <c r="AJ48" s="340">
        <v>0</v>
      </c>
      <c r="AK48" s="341">
        <f t="shared" si="7"/>
        <v>1478334.13653</v>
      </c>
      <c r="AL48" s="341">
        <f t="shared" si="8"/>
        <v>445</v>
      </c>
      <c r="AM48" s="81"/>
      <c r="AN48" s="81"/>
      <c r="AO48" s="81"/>
      <c r="AP48" s="81"/>
      <c r="AQ48" s="81"/>
      <c r="AR48" s="81"/>
      <c r="AS48" s="81"/>
      <c r="AT48" s="81"/>
      <c r="AU48" s="81"/>
      <c r="AV48" s="81"/>
      <c r="AW48" s="81"/>
      <c r="AX48" s="81"/>
      <c r="AY48" s="81"/>
      <c r="AZ48" s="81"/>
      <c r="BA48" s="81"/>
      <c r="BB48" s="81"/>
      <c r="BC48" s="118"/>
      <c r="BD48" s="81"/>
      <c r="BE48" s="81"/>
      <c r="BF48" s="81"/>
      <c r="BG48" s="81"/>
      <c r="BH48" s="81"/>
      <c r="BI48" s="81"/>
      <c r="BJ48" s="81"/>
      <c r="BK48" s="81"/>
      <c r="BL48" s="81"/>
      <c r="BM48" s="81"/>
      <c r="BN48" s="81"/>
      <c r="BO48" s="81"/>
      <c r="BP48" s="81"/>
      <c r="BQ48" s="340">
        <f>VLOOKUP($D48,'[4]S251 Yr2'!$D$22:$W$96,19,0)</f>
        <v>16900</v>
      </c>
      <c r="BR48" s="340">
        <f>VLOOKUP($D48,'[4]S251 Yr2'!$D$22:$W$96,20,0)</f>
        <v>7000</v>
      </c>
      <c r="BS48" s="340">
        <v>0</v>
      </c>
      <c r="BT48" s="340">
        <v>0</v>
      </c>
      <c r="BU48" s="340">
        <v>0</v>
      </c>
      <c r="BV48" s="340">
        <v>0</v>
      </c>
      <c r="BW48" s="340">
        <v>0</v>
      </c>
      <c r="BX48" s="340">
        <v>0</v>
      </c>
      <c r="BY48" s="340">
        <v>0</v>
      </c>
      <c r="BZ48" s="340">
        <v>0</v>
      </c>
      <c r="CA48" s="340">
        <v>0</v>
      </c>
      <c r="CB48" s="342">
        <f t="shared" si="9"/>
        <v>23900</v>
      </c>
      <c r="CC48" s="340">
        <v>0</v>
      </c>
      <c r="CD48" s="340">
        <v>0</v>
      </c>
      <c r="CE48" s="340">
        <v>0</v>
      </c>
      <c r="CF48" s="340">
        <v>0</v>
      </c>
      <c r="CG48" s="340">
        <v>0</v>
      </c>
      <c r="CH48" s="340">
        <v>0</v>
      </c>
      <c r="CI48" s="340">
        <f>VLOOKUP($D48,'[2]S251 Template'!$D$17:$AK$100,32,0)</f>
        <v>88319.28</v>
      </c>
      <c r="CJ48" s="340">
        <f>VLOOKUP($D48,'[2]S251 Template'!$D$17:$AK$100,33,0)</f>
        <v>36131.88</v>
      </c>
      <c r="CK48" s="340">
        <f>VLOOKUP($D48,'[2]S251 Template'!$D$17:$AK$100,34,0)</f>
        <v>2069</v>
      </c>
      <c r="CL48" s="340">
        <v>0</v>
      </c>
      <c r="CM48" s="340">
        <v>0</v>
      </c>
      <c r="CN48" s="340">
        <v>0</v>
      </c>
      <c r="CO48" s="340">
        <v>0</v>
      </c>
      <c r="CP48" s="340">
        <v>0</v>
      </c>
      <c r="CQ48" s="340">
        <v>0</v>
      </c>
      <c r="CR48" s="340">
        <v>7171.50699555196</v>
      </c>
      <c r="CS48" s="340">
        <v>0</v>
      </c>
      <c r="CT48" s="341">
        <f t="shared" si="10"/>
        <v>133691.66699555196</v>
      </c>
      <c r="CU48" s="343"/>
      <c r="CV48" s="81"/>
      <c r="CW48" s="81"/>
      <c r="CX48" s="340">
        <f>VLOOKUP($D48,'[2]S251 Template'!$D$17:$AR$100,39,0)</f>
        <v>8290.0744713045</v>
      </c>
      <c r="CY48" s="340">
        <f>VLOOKUP($D48,'[2]S251 Template'!$D$17:$AR$100,40,0)</f>
        <v>16743.849169734858</v>
      </c>
      <c r="CZ48" s="340">
        <f>VLOOKUP($D48,'[2]S251 Template'!$D$17:$AR$100,41,0)</f>
        <v>15470.682448084923</v>
      </c>
      <c r="DA48" s="341">
        <f t="shared" si="11"/>
        <v>40504.60608912428</v>
      </c>
      <c r="DB48" s="340">
        <f>VLOOKUP(D48,'[2]S251 Template'!$D$17:$AT$100,43,0)</f>
        <v>26005</v>
      </c>
      <c r="DC48" s="340">
        <v>0</v>
      </c>
      <c r="DD48" s="341">
        <f t="shared" si="12"/>
        <v>26005</v>
      </c>
      <c r="DE48" s="340">
        <f>VLOOKUP(D48,'[2]S251 Template'!$D$17:$AW$100,46,0)</f>
        <v>0</v>
      </c>
      <c r="DF48" s="340">
        <v>0</v>
      </c>
      <c r="DG48" s="341">
        <f t="shared" si="13"/>
        <v>0</v>
      </c>
      <c r="DH48" s="340">
        <v>0</v>
      </c>
      <c r="DI48" s="340">
        <v>0</v>
      </c>
      <c r="DJ48" s="341">
        <f t="shared" si="14"/>
        <v>0</v>
      </c>
      <c r="DK48" s="340">
        <f>VLOOKUP($D48,'[2]S251 Template'!$D$17:$BL$100,52,0)</f>
        <v>81622.4495625</v>
      </c>
      <c r="DL48" s="340">
        <f>VLOOKUP($D48,'[2]S251 Template'!$D$17:$BL$100,53,0)</f>
        <v>13048.201529999998</v>
      </c>
      <c r="DM48" s="340">
        <f>VLOOKUP($D48,'[2]S251 Template'!$D$17:$BL$100,54,0)</f>
        <v>3269.2197239999996</v>
      </c>
      <c r="DN48" s="340">
        <f>VLOOKUP($D48,'[2]S251 Template'!$D$17:$BL$100,55,0)</f>
        <v>5592.08637</v>
      </c>
      <c r="DO48" s="340">
        <f>VLOOKUP($D48,'[2]S251 Template'!$D$17:$BL$100,56,0)</f>
        <v>226621.92375</v>
      </c>
      <c r="DP48" s="340">
        <f>VLOOKUP($D48,'[2]S251 Template'!$D$17:$BL$100,57,0)</f>
        <v>0</v>
      </c>
      <c r="DQ48" s="340">
        <f>VLOOKUP($D48,'[2]S251 Template'!$D$17:$BL$100,58,0)</f>
        <v>0</v>
      </c>
      <c r="DR48" s="340">
        <f>VLOOKUP($D48,'[2]S251 Template'!$D$17:$BL$100,59,0)</f>
        <v>21507.26</v>
      </c>
      <c r="DS48" s="340">
        <f>VLOOKUP($D48,'[2]S251 Template'!$D$17:$BL$100,60,0)</f>
        <v>5339</v>
      </c>
      <c r="DT48" s="340">
        <f>VLOOKUP($D48,'[2]S251 Template'!$D$17:$BL$100,61,0)</f>
        <v>0</v>
      </c>
      <c r="DU48" s="341">
        <f t="shared" si="15"/>
        <v>357000.1409365</v>
      </c>
      <c r="DV48" s="340">
        <f>VLOOKUP($D48,'[2]S251 Template'!$D$17:$DI$100,63,0)</f>
        <v>6540.945465665023</v>
      </c>
      <c r="DW48" s="340">
        <f>VLOOKUP($D48,'[2]S251 Template'!$D$17:$DI$100,64,0)</f>
        <v>34860.54</v>
      </c>
      <c r="DX48" s="340">
        <f>VLOOKUP($D48,'[2]S251 Template'!$D$17:$DI$100,65,0)</f>
        <v>74097.9</v>
      </c>
      <c r="DY48" s="340">
        <f>VLOOKUP($D48,'[2]S251 Template'!$D$17:$DI$100,66,0)</f>
        <v>51492.78</v>
      </c>
      <c r="DZ48" s="341">
        <f t="shared" si="16"/>
        <v>166992.16546566502</v>
      </c>
      <c r="EA48" s="340">
        <f>VLOOKUP($D48,'[2]S251 Template'!$D$17:$DI$100,69,0)</f>
        <v>0</v>
      </c>
      <c r="EB48" s="340">
        <f>VLOOKUP($D48,'[2]S251 Template'!$D$17:$DI$100,70,0)</f>
        <v>0</v>
      </c>
      <c r="EC48" s="340">
        <f>VLOOKUP($D48,'[2]S251 Template'!$D$17:$DI$100,71,0)</f>
        <v>0</v>
      </c>
      <c r="ED48" s="340">
        <f>VLOOKUP($D48,'[2]S251 Template'!$D$17:$DI$100,72,0)</f>
        <v>0</v>
      </c>
      <c r="EE48" s="340">
        <f>VLOOKUP($D48,'[2]S251 Template'!$D$17:$DI$100,73,0)</f>
        <v>0</v>
      </c>
      <c r="EF48" s="340">
        <f>VLOOKUP($D48,'[2]S251 Template'!$D$17:$DI$100,74,0)</f>
        <v>0</v>
      </c>
      <c r="EG48" s="340">
        <f>VLOOKUP($D48,'[2]S251 Template'!$D$17:$DI$100,75,0)</f>
        <v>0</v>
      </c>
      <c r="EH48" s="340">
        <f>VLOOKUP($D48,'[2]S251 Template'!$D$17:$DI$100,76,0)</f>
        <v>0</v>
      </c>
      <c r="EI48" s="340">
        <v>0</v>
      </c>
      <c r="EJ48" s="341">
        <f>SUM(EA48:EI48)</f>
        <v>0</v>
      </c>
      <c r="EK48" s="340">
        <f>VLOOKUP($D48,'[2]S251 Template'!$D$17:$DI$100,78,0)</f>
        <v>4430.293333333333</v>
      </c>
      <c r="EL48" s="340">
        <f>VLOOKUP($D48,'[2]S251 Template'!$D$17:$DI$100,79,0)</f>
        <v>38176.34999999998</v>
      </c>
      <c r="EM48" s="340">
        <f>VLOOKUP($D48,'[2]S251 Template'!$D$17:$DI$100,80,0)</f>
        <v>66236</v>
      </c>
      <c r="EN48" s="340">
        <v>0</v>
      </c>
      <c r="EO48" s="340">
        <v>0</v>
      </c>
      <c r="EP48" s="340">
        <v>0</v>
      </c>
      <c r="EQ48" s="340">
        <v>0</v>
      </c>
      <c r="ER48" s="340">
        <v>0</v>
      </c>
      <c r="ES48" s="340">
        <v>0</v>
      </c>
      <c r="ET48" s="340">
        <v>0</v>
      </c>
      <c r="EU48" s="340">
        <v>0</v>
      </c>
      <c r="EV48" s="341">
        <f>SUM(EK48:EU48)</f>
        <v>108842.64333333331</v>
      </c>
      <c r="EW48" s="340">
        <f>VLOOKUP($D48,'[2]S251 Template'!$D$17:$DI$100,84,0)</f>
        <v>0</v>
      </c>
      <c r="EX48" s="340">
        <f>VLOOKUP($D48,'[2]S251 Template'!$D$17:$DI$100,85,0)</f>
        <v>0</v>
      </c>
      <c r="EY48" s="340">
        <f>VLOOKUP($D48,'[2]S251 Template'!$D$17:$DI$100,86,0)</f>
        <v>12600</v>
      </c>
      <c r="EZ48" s="340">
        <f>VLOOKUP($D48,'[2]S251 Template'!$D$17:$DI$100,87,0)</f>
        <v>0</v>
      </c>
      <c r="FA48" s="340">
        <f>VLOOKUP($D48,'[2]S251 Template'!$D$17:$DI$100,88,0)</f>
        <v>8574</v>
      </c>
      <c r="FB48" s="340">
        <f>VLOOKUP($D48,'[2]S251 Template'!$D$17:$DI$100,89,0)</f>
        <v>0</v>
      </c>
      <c r="FC48" s="340">
        <f>VLOOKUP($D48,'[2]S251 Template'!$D$17:$DI$100,90,0)</f>
        <v>55958.13888</v>
      </c>
      <c r="FD48" s="340">
        <f>VLOOKUP($D48,'[2]S251 Template'!$D$17:$DI$100,91,0)</f>
        <v>0</v>
      </c>
      <c r="FE48" s="340">
        <v>0</v>
      </c>
      <c r="FF48" s="341">
        <f>SUM(EW48:FE48)</f>
        <v>77132.13888</v>
      </c>
      <c r="FG48" s="340">
        <v>0</v>
      </c>
      <c r="FH48" s="340">
        <v>0</v>
      </c>
      <c r="FI48" s="341">
        <f t="shared" si="17"/>
        <v>0</v>
      </c>
      <c r="FJ48" s="340">
        <f>VLOOKUP($D48,'[2]S251 Template'!$D$17:$DI$100,96,0)</f>
        <v>0</v>
      </c>
      <c r="FK48" s="340">
        <f>VLOOKUP($D48,'[2]S251 Template'!$D$17:$DI$100,97,0)</f>
        <v>-54265.879188640974</v>
      </c>
      <c r="FL48" s="340">
        <f>VLOOKUP($D48,'[2]S251 Template'!$D$17:$DI$100,98,0)</f>
        <v>0</v>
      </c>
      <c r="FM48" s="340">
        <v>0</v>
      </c>
      <c r="FN48" s="341">
        <f>SUM(FJ48:FM48)</f>
        <v>-54265.879188640974</v>
      </c>
      <c r="FO48" s="340">
        <f>VLOOKUP($D48,'[2]S251 Template'!$D$17:$DI$100,100,0)</f>
        <v>0</v>
      </c>
      <c r="FP48" s="341">
        <f t="shared" si="18"/>
        <v>289223.6</v>
      </c>
      <c r="FQ48" s="345">
        <f t="shared" si="19"/>
        <v>2623460.2190415333</v>
      </c>
      <c r="FR48" s="81"/>
      <c r="FS48" s="341">
        <f t="shared" si="20"/>
        <v>488.4526315789474</v>
      </c>
      <c r="FT48" s="341">
        <f t="shared" si="21"/>
        <v>5370.961377689927</v>
      </c>
      <c r="FU48" s="346" t="s">
        <v>518</v>
      </c>
      <c r="FV48" s="340">
        <f>VLOOKUP(D48,'[6]Sheet1'!$A$3:$E$87,5,0)</f>
        <v>129000</v>
      </c>
      <c r="FW48" s="340">
        <v>0</v>
      </c>
      <c r="FX48" s="340">
        <v>0</v>
      </c>
      <c r="FY48" s="340">
        <f t="shared" si="22"/>
        <v>447409.74702562427</v>
      </c>
    </row>
    <row r="49" spans="1:181" ht="12.75" customHeight="1" thickBot="1" thickTop="1">
      <c r="A49" s="113"/>
      <c r="B49" s="338"/>
      <c r="C49" s="320" t="s">
        <v>302</v>
      </c>
      <c r="D49" s="20">
        <v>2349</v>
      </c>
      <c r="E49" s="338"/>
      <c r="F49" s="401" t="s">
        <v>281</v>
      </c>
      <c r="G49" s="340">
        <f>VLOOKUP($D49,'[3]S251 Yr2'!$D$22:$AP$96,4,0)</f>
        <v>0</v>
      </c>
      <c r="H49" s="340">
        <f>VLOOKUP($D49,'[3]S251 Yr2'!$D$22:$AP$96,5,0)</f>
        <v>23880</v>
      </c>
      <c r="I49" s="340">
        <f>VLOOKUP($D49,'[3]S251 Yr2'!$D$22:$AP$96,6,0)</f>
        <v>0</v>
      </c>
      <c r="J49" s="340">
        <f>VLOOKUP($D49,'[3]S251 Yr2'!$D$22:$AP$96,7,0)</f>
        <v>0</v>
      </c>
      <c r="K49" s="340">
        <f>VLOOKUP($D49,'[3]S251 Yr2'!$D$22:$AP$96,8,0)</f>
        <v>0</v>
      </c>
      <c r="L49" s="341">
        <f t="shared" si="2"/>
        <v>122504.4</v>
      </c>
      <c r="M49" s="345">
        <f t="shared" si="3"/>
        <v>23880</v>
      </c>
      <c r="N49" s="341">
        <f t="shared" si="4"/>
        <v>25.13684210526316</v>
      </c>
      <c r="O49" s="340">
        <f>VLOOKUP($D49,'[4]S251 Yr2'!$D$22:$AU$96,12,0)</f>
        <v>0</v>
      </c>
      <c r="P49" s="340">
        <f>VLOOKUP($D49,'[4]S251 Yr2'!$D$22:$AU$96,13,0)</f>
        <v>4320</v>
      </c>
      <c r="Q49" s="340">
        <f>VLOOKUP($D49,'[4]S251 Yr2'!$D$22:$AU$96,14,0)</f>
        <v>0</v>
      </c>
      <c r="R49" s="340">
        <f>VLOOKUP($D49,'[4]S251 Yr2'!$D$22:$AU$96,15,0)</f>
        <v>0</v>
      </c>
      <c r="S49" s="342">
        <f t="shared" si="5"/>
        <v>22161.6</v>
      </c>
      <c r="T49" s="358">
        <f t="shared" si="6"/>
        <v>4320</v>
      </c>
      <c r="U49" s="340">
        <v>0</v>
      </c>
      <c r="V49" s="340">
        <v>0</v>
      </c>
      <c r="W49" s="340">
        <v>0</v>
      </c>
      <c r="X49" s="340">
        <f>VLOOKUP($D49,'[2]S251 Template'!$D$17:$DI$100,7,0)</f>
        <v>60</v>
      </c>
      <c r="Y49" s="340">
        <f>VLOOKUP($D49,'[2]S251 Template'!$D$17:$DI$100,8,0)</f>
        <v>52</v>
      </c>
      <c r="Z49" s="340">
        <f>VLOOKUP($D49,'[2]S251 Template'!$D$17:$DI$100,9,0)</f>
        <v>30</v>
      </c>
      <c r="AA49" s="340">
        <f>VLOOKUP($D49,'[2]S251 Template'!$D$17:$DI$100,10,0)</f>
        <v>28</v>
      </c>
      <c r="AB49" s="340">
        <f>VLOOKUP($D49,'[2]S251 Template'!$D$17:$DI$100,11,0)</f>
        <v>30</v>
      </c>
      <c r="AC49" s="340">
        <f>VLOOKUP($D49,'[2]S251 Template'!$D$17:$DI$100,12,0)</f>
        <v>26</v>
      </c>
      <c r="AD49" s="340">
        <f>VLOOKUP($D49,'[2]S251 Template'!$D$17:$DI$100,13,0)</f>
        <v>30</v>
      </c>
      <c r="AE49" s="340">
        <f>VLOOKUP($D49,'[2]S251 Template'!$D$17:$DI$100,14,0)</f>
        <v>0</v>
      </c>
      <c r="AF49" s="340">
        <v>0</v>
      </c>
      <c r="AG49" s="340">
        <v>0</v>
      </c>
      <c r="AH49" s="340">
        <v>0</v>
      </c>
      <c r="AI49" s="340">
        <v>0</v>
      </c>
      <c r="AJ49" s="340">
        <v>0</v>
      </c>
      <c r="AK49" s="341">
        <f t="shared" si="7"/>
        <v>857165.4299760001</v>
      </c>
      <c r="AL49" s="341">
        <f t="shared" si="8"/>
        <v>256</v>
      </c>
      <c r="AM49" s="81"/>
      <c r="AN49" s="81"/>
      <c r="AO49" s="81"/>
      <c r="AP49" s="81"/>
      <c r="AQ49" s="81"/>
      <c r="AR49" s="81"/>
      <c r="AS49" s="81"/>
      <c r="AT49" s="81"/>
      <c r="AU49" s="81"/>
      <c r="AV49" s="81"/>
      <c r="AW49" s="81"/>
      <c r="AX49" s="81"/>
      <c r="AY49" s="81"/>
      <c r="AZ49" s="81"/>
      <c r="BA49" s="81"/>
      <c r="BB49" s="81"/>
      <c r="BC49" s="118"/>
      <c r="BD49" s="81"/>
      <c r="BE49" s="81"/>
      <c r="BF49" s="81"/>
      <c r="BG49" s="81"/>
      <c r="BH49" s="81"/>
      <c r="BI49" s="81"/>
      <c r="BJ49" s="81"/>
      <c r="BK49" s="81"/>
      <c r="BL49" s="81"/>
      <c r="BM49" s="81"/>
      <c r="BN49" s="81"/>
      <c r="BO49" s="81"/>
      <c r="BP49" s="81"/>
      <c r="BQ49" s="340">
        <f>VLOOKUP($D49,'[4]S251 Yr2'!$D$22:$W$96,19,0)</f>
        <v>27600</v>
      </c>
      <c r="BR49" s="340">
        <f>VLOOKUP($D49,'[4]S251 Yr2'!$D$22:$W$96,20,0)</f>
        <v>5700</v>
      </c>
      <c r="BS49" s="340">
        <v>0</v>
      </c>
      <c r="BT49" s="340">
        <v>0</v>
      </c>
      <c r="BU49" s="340">
        <v>0</v>
      </c>
      <c r="BV49" s="340">
        <v>0</v>
      </c>
      <c r="BW49" s="340">
        <v>0</v>
      </c>
      <c r="BX49" s="340">
        <v>0</v>
      </c>
      <c r="BY49" s="340">
        <v>0</v>
      </c>
      <c r="BZ49" s="340">
        <v>0</v>
      </c>
      <c r="CA49" s="340">
        <v>0</v>
      </c>
      <c r="CB49" s="342">
        <f t="shared" si="9"/>
        <v>33300</v>
      </c>
      <c r="CC49" s="340">
        <v>0</v>
      </c>
      <c r="CD49" s="340">
        <v>0</v>
      </c>
      <c r="CE49" s="340">
        <v>0</v>
      </c>
      <c r="CF49" s="340">
        <v>0</v>
      </c>
      <c r="CG49" s="340">
        <v>0</v>
      </c>
      <c r="CH49" s="340">
        <v>0</v>
      </c>
      <c r="CI49" s="340">
        <f>VLOOKUP($D49,'[2]S251 Template'!$D$17:$AK$100,32,0)</f>
        <v>42056.8</v>
      </c>
      <c r="CJ49" s="340">
        <f>VLOOKUP($D49,'[2]S251 Template'!$D$17:$AK$100,33,0)</f>
        <v>22957.44</v>
      </c>
      <c r="CK49" s="340">
        <f>VLOOKUP($D49,'[2]S251 Template'!$D$17:$AK$100,34,0)</f>
        <v>1190</v>
      </c>
      <c r="CL49" s="340">
        <v>0</v>
      </c>
      <c r="CM49" s="340">
        <v>0</v>
      </c>
      <c r="CN49" s="340">
        <v>0</v>
      </c>
      <c r="CO49" s="340">
        <v>0</v>
      </c>
      <c r="CP49" s="340">
        <v>0</v>
      </c>
      <c r="CQ49" s="340">
        <v>0</v>
      </c>
      <c r="CR49" s="340">
        <v>4125.630990699555</v>
      </c>
      <c r="CS49" s="340">
        <v>0</v>
      </c>
      <c r="CT49" s="341">
        <f t="shared" si="10"/>
        <v>70329.87099069956</v>
      </c>
      <c r="CU49" s="343"/>
      <c r="CV49" s="81"/>
      <c r="CW49" s="81"/>
      <c r="CX49" s="340">
        <f>VLOOKUP($D49,'[2]S251 Template'!$D$17:$AR$100,39,0)</f>
        <v>3947.654510145</v>
      </c>
      <c r="CY49" s="340">
        <f>VLOOKUP($D49,'[2]S251 Template'!$D$17:$AR$100,40,0)</f>
        <v>9232.589729106136</v>
      </c>
      <c r="CZ49" s="340">
        <f>VLOOKUP($D49,'[2]S251 Template'!$D$17:$AR$100,41,0)</f>
        <v>10066.077226046522</v>
      </c>
      <c r="DA49" s="341">
        <f t="shared" si="11"/>
        <v>23246.32146529766</v>
      </c>
      <c r="DB49" s="340">
        <f>VLOOKUP(D49,'[2]S251 Template'!$D$17:$AT$100,43,0)</f>
        <v>0</v>
      </c>
      <c r="DC49" s="340">
        <v>0</v>
      </c>
      <c r="DD49" s="341">
        <f t="shared" si="12"/>
        <v>0</v>
      </c>
      <c r="DE49" s="340">
        <f>VLOOKUP(D49,'[2]S251 Template'!$D$17:$AW$100,46,0)</f>
        <v>0</v>
      </c>
      <c r="DF49" s="340">
        <v>0</v>
      </c>
      <c r="DG49" s="341">
        <f t="shared" si="13"/>
        <v>0</v>
      </c>
      <c r="DH49" s="340">
        <v>0</v>
      </c>
      <c r="DI49" s="340">
        <v>0</v>
      </c>
      <c r="DJ49" s="341">
        <f t="shared" si="14"/>
        <v>0</v>
      </c>
      <c r="DK49" s="340">
        <f>VLOOKUP($D49,'[2]S251 Template'!$D$17:$BL$100,52,0)</f>
        <v>60633.819675</v>
      </c>
      <c r="DL49" s="340">
        <f>VLOOKUP($D49,'[2]S251 Template'!$D$17:$BL$100,53,0)</f>
        <v>6165.63369</v>
      </c>
      <c r="DM49" s="340">
        <f>VLOOKUP($D49,'[2]S251 Template'!$D$17:$BL$100,54,0)</f>
        <v>1950.060888</v>
      </c>
      <c r="DN49" s="340">
        <f>VLOOKUP($D49,'[2]S251 Template'!$D$17:$BL$100,55,0)</f>
        <v>3011.1234299999996</v>
      </c>
      <c r="DO49" s="340">
        <f>VLOOKUP($D49,'[2]S251 Template'!$D$17:$BL$100,56,0)</f>
        <v>106945.17749999999</v>
      </c>
      <c r="DP49" s="340">
        <f>VLOOKUP($D49,'[2]S251 Template'!$D$17:$BL$100,57,0)</f>
        <v>0</v>
      </c>
      <c r="DQ49" s="340">
        <f>VLOOKUP($D49,'[2]S251 Template'!$D$17:$BL$100,58,0)</f>
        <v>0</v>
      </c>
      <c r="DR49" s="340">
        <f>VLOOKUP($D49,'[2]S251 Template'!$D$17:$BL$100,59,0)</f>
        <v>21507.26</v>
      </c>
      <c r="DS49" s="340">
        <f>VLOOKUP($D49,'[2]S251 Template'!$D$17:$BL$100,60,0)</f>
        <v>3415</v>
      </c>
      <c r="DT49" s="340">
        <f>VLOOKUP($D49,'[2]S251 Template'!$D$17:$BL$100,61,0)</f>
        <v>0</v>
      </c>
      <c r="DU49" s="341">
        <f t="shared" si="15"/>
        <v>203628.075183</v>
      </c>
      <c r="DV49" s="340">
        <f>VLOOKUP($D49,'[2]S251 Template'!$D$17:$DI$100,63,0)</f>
        <v>4364.457723289079</v>
      </c>
      <c r="DW49" s="340">
        <f>VLOOKUP($D49,'[2]S251 Template'!$D$17:$DI$100,64,0)</f>
        <v>15182.7</v>
      </c>
      <c r="DX49" s="340">
        <f>VLOOKUP($D49,'[2]S251 Template'!$D$17:$DI$100,65,0)</f>
        <v>51467.556666666664</v>
      </c>
      <c r="DY49" s="340">
        <f>VLOOKUP($D49,'[2]S251 Template'!$D$17:$DI$100,66,0)</f>
        <v>29805.248333333333</v>
      </c>
      <c r="DZ49" s="341">
        <f t="shared" si="16"/>
        <v>100819.96272328908</v>
      </c>
      <c r="EA49" s="340">
        <f>VLOOKUP($D49,'[2]S251 Template'!$D$17:$DI$100,69,0)</f>
        <v>0</v>
      </c>
      <c r="EB49" s="340">
        <f>VLOOKUP($D49,'[2]S251 Template'!$D$17:$DI$100,70,0)</f>
        <v>0</v>
      </c>
      <c r="EC49" s="340">
        <f>VLOOKUP($D49,'[2]S251 Template'!$D$17:$DI$100,71,0)</f>
        <v>0</v>
      </c>
      <c r="ED49" s="340">
        <f>VLOOKUP($D49,'[2]S251 Template'!$D$17:$DI$100,72,0)</f>
        <v>0</v>
      </c>
      <c r="EE49" s="340">
        <f>VLOOKUP($D49,'[2]S251 Template'!$D$17:$DI$100,73,0)</f>
        <v>0</v>
      </c>
      <c r="EF49" s="340">
        <f>VLOOKUP($D49,'[2]S251 Template'!$D$17:$DI$100,74,0)</f>
        <v>0</v>
      </c>
      <c r="EG49" s="340">
        <f>VLOOKUP($D49,'[2]S251 Template'!$D$17:$DI$100,75,0)</f>
        <v>0</v>
      </c>
      <c r="EH49" s="340">
        <f>VLOOKUP($D49,'[2]S251 Template'!$D$17:$DI$100,76,0)</f>
        <v>0</v>
      </c>
      <c r="EI49" s="340">
        <v>0</v>
      </c>
      <c r="EJ49" s="341">
        <f>SUM(EA49:EI49)</f>
        <v>0</v>
      </c>
      <c r="EK49" s="340">
        <f>VLOOKUP($D49,'[2]S251 Template'!$D$17:$DI$100,78,0)</f>
        <v>9968.16</v>
      </c>
      <c r="EL49" s="340">
        <f>VLOOKUP($D49,'[2]S251 Template'!$D$17:$DI$100,79,0)</f>
        <v>63719.16</v>
      </c>
      <c r="EM49" s="340">
        <f>VLOOKUP($D49,'[2]S251 Template'!$D$17:$DI$100,80,0)</f>
        <v>21913</v>
      </c>
      <c r="EN49" s="340">
        <v>0</v>
      </c>
      <c r="EO49" s="340">
        <v>0</v>
      </c>
      <c r="EP49" s="340">
        <v>0</v>
      </c>
      <c r="EQ49" s="340">
        <v>0</v>
      </c>
      <c r="ER49" s="340">
        <v>0</v>
      </c>
      <c r="ES49" s="340">
        <v>0</v>
      </c>
      <c r="ET49" s="340">
        <v>0</v>
      </c>
      <c r="EU49" s="340">
        <v>0</v>
      </c>
      <c r="EV49" s="341">
        <f>SUM(EK49:EU49)</f>
        <v>95600.32</v>
      </c>
      <c r="EW49" s="340">
        <f>VLOOKUP($D49,'[2]S251 Template'!$D$17:$DI$100,84,0)</f>
        <v>0</v>
      </c>
      <c r="EX49" s="340">
        <f>VLOOKUP($D49,'[2]S251 Template'!$D$17:$DI$100,85,0)</f>
        <v>0</v>
      </c>
      <c r="EY49" s="340">
        <f>VLOOKUP($D49,'[2]S251 Template'!$D$17:$DI$100,86,0)</f>
        <v>0</v>
      </c>
      <c r="EZ49" s="340">
        <f>VLOOKUP($D49,'[2]S251 Template'!$D$17:$DI$100,87,0)</f>
        <v>0</v>
      </c>
      <c r="FA49" s="340">
        <f>VLOOKUP($D49,'[2]S251 Template'!$D$17:$DI$100,88,0)</f>
        <v>8574</v>
      </c>
      <c r="FB49" s="340">
        <f>VLOOKUP($D49,'[2]S251 Template'!$D$17:$DI$100,89,0)</f>
        <v>0</v>
      </c>
      <c r="FC49" s="340">
        <f>VLOOKUP($D49,'[2]S251 Template'!$D$17:$DI$100,90,0)</f>
        <v>55958.13888</v>
      </c>
      <c r="FD49" s="340">
        <f>VLOOKUP($D49,'[2]S251 Template'!$D$17:$DI$100,91,0)</f>
        <v>0</v>
      </c>
      <c r="FE49" s="340">
        <v>0</v>
      </c>
      <c r="FF49" s="341">
        <f>SUM(EW49:FE49)</f>
        <v>64532.13888</v>
      </c>
      <c r="FG49" s="340">
        <v>0</v>
      </c>
      <c r="FH49" s="340">
        <v>0</v>
      </c>
      <c r="FI49" s="341">
        <f t="shared" si="17"/>
        <v>0</v>
      </c>
      <c r="FJ49" s="340">
        <f>VLOOKUP($D49,'[2]S251 Template'!$D$17:$DI$100,96,0)</f>
        <v>0</v>
      </c>
      <c r="FK49" s="340">
        <f>VLOOKUP($D49,'[2]S251 Template'!$D$17:$DI$100,97,0)</f>
        <v>-31620.27808056872</v>
      </c>
      <c r="FL49" s="340">
        <f>VLOOKUP($D49,'[2]S251 Template'!$D$17:$DI$100,98,0)</f>
        <v>0</v>
      </c>
      <c r="FM49" s="340">
        <v>0</v>
      </c>
      <c r="FN49" s="341">
        <f>SUM(FJ49:FM49)</f>
        <v>-31620.27808056872</v>
      </c>
      <c r="FO49" s="340">
        <f>VLOOKUP($D49,'[2]S251 Template'!$D$17:$DI$100,100,0)</f>
        <v>0</v>
      </c>
      <c r="FP49" s="341">
        <f t="shared" si="18"/>
        <v>177966</v>
      </c>
      <c r="FQ49" s="345">
        <f t="shared" si="19"/>
        <v>1561667.8411377177</v>
      </c>
      <c r="FR49" s="81"/>
      <c r="FS49" s="341">
        <f t="shared" si="20"/>
        <v>281.13684210526316</v>
      </c>
      <c r="FT49" s="341">
        <f t="shared" si="21"/>
        <v>5554.831694925984</v>
      </c>
      <c r="FU49" s="346" t="s">
        <v>518</v>
      </c>
      <c r="FV49" s="340">
        <f>VLOOKUP(D49,'[6]Sheet1'!$A$3:$E$87,5,0)</f>
        <v>70200</v>
      </c>
      <c r="FW49" s="340">
        <v>0</v>
      </c>
      <c r="FX49" s="340">
        <v>0</v>
      </c>
      <c r="FY49" s="340">
        <f t="shared" si="22"/>
        <v>260174.39664829767</v>
      </c>
    </row>
    <row r="50" spans="1:181" ht="12.75" customHeight="1" thickBot="1" thickTop="1">
      <c r="A50" s="113"/>
      <c r="B50" s="338"/>
      <c r="C50" s="320" t="s">
        <v>303</v>
      </c>
      <c r="D50" s="20">
        <v>2374</v>
      </c>
      <c r="E50" s="338"/>
      <c r="F50" s="401" t="s">
        <v>281</v>
      </c>
      <c r="G50" s="340">
        <f>VLOOKUP($D50,'[3]S251 Yr2'!$D$22:$AP$96,4,0)</f>
        <v>0</v>
      </c>
      <c r="H50" s="340">
        <f>VLOOKUP($D50,'[3]S251 Yr2'!$D$22:$AP$96,5,0)</f>
        <v>22140</v>
      </c>
      <c r="I50" s="340">
        <f>VLOOKUP($D50,'[3]S251 Yr2'!$D$22:$AP$96,6,0)</f>
        <v>0</v>
      </c>
      <c r="J50" s="340">
        <f>VLOOKUP($D50,'[3]S251 Yr2'!$D$22:$AP$96,7,0)</f>
        <v>0</v>
      </c>
      <c r="K50" s="340">
        <f>VLOOKUP($D50,'[3]S251 Yr2'!$D$22:$AP$96,8,0)</f>
        <v>0</v>
      </c>
      <c r="L50" s="341">
        <f t="shared" si="2"/>
        <v>113578.2</v>
      </c>
      <c r="M50" s="345">
        <f t="shared" si="3"/>
        <v>22140</v>
      </c>
      <c r="N50" s="341">
        <f t="shared" si="4"/>
        <v>23.305263157894736</v>
      </c>
      <c r="O50" s="340">
        <f>VLOOKUP($D50,'[4]S251 Yr2'!$D$22:$AU$96,12,0)</f>
        <v>0</v>
      </c>
      <c r="P50" s="340">
        <f>VLOOKUP($D50,'[4]S251 Yr2'!$D$22:$AU$96,13,0)</f>
        <v>0</v>
      </c>
      <c r="Q50" s="340">
        <f>VLOOKUP($D50,'[4]S251 Yr2'!$D$22:$AU$96,14,0)</f>
        <v>0</v>
      </c>
      <c r="R50" s="340">
        <f>VLOOKUP($D50,'[4]S251 Yr2'!$D$22:$AU$96,15,0)</f>
        <v>0</v>
      </c>
      <c r="S50" s="342">
        <f t="shared" si="5"/>
        <v>0</v>
      </c>
      <c r="T50" s="358">
        <f t="shared" si="6"/>
        <v>0</v>
      </c>
      <c r="U50" s="340">
        <v>0</v>
      </c>
      <c r="V50" s="340">
        <v>0</v>
      </c>
      <c r="W50" s="340">
        <v>0</v>
      </c>
      <c r="X50" s="340">
        <f>VLOOKUP($D50,'[2]S251 Template'!$D$17:$DI$100,7,0)</f>
        <v>60</v>
      </c>
      <c r="Y50" s="340">
        <f>VLOOKUP($D50,'[2]S251 Template'!$D$17:$DI$100,8,0)</f>
        <v>80</v>
      </c>
      <c r="Z50" s="340">
        <f>VLOOKUP($D50,'[2]S251 Template'!$D$17:$DI$100,9,0)</f>
        <v>55</v>
      </c>
      <c r="AA50" s="340">
        <f>VLOOKUP($D50,'[2]S251 Template'!$D$17:$DI$100,10,0)</f>
        <v>58</v>
      </c>
      <c r="AB50" s="340">
        <f>VLOOKUP($D50,'[2]S251 Template'!$D$17:$DI$100,11,0)</f>
        <v>57</v>
      </c>
      <c r="AC50" s="340">
        <f>VLOOKUP($D50,'[2]S251 Template'!$D$17:$DI$100,12,0)</f>
        <v>48</v>
      </c>
      <c r="AD50" s="340">
        <f>VLOOKUP($D50,'[2]S251 Template'!$D$17:$DI$100,13,0)</f>
        <v>28</v>
      </c>
      <c r="AE50" s="340">
        <f>VLOOKUP($D50,'[2]S251 Template'!$D$17:$DI$100,14,0)</f>
        <v>0</v>
      </c>
      <c r="AF50" s="340">
        <v>0</v>
      </c>
      <c r="AG50" s="340">
        <v>0</v>
      </c>
      <c r="AH50" s="340">
        <v>0</v>
      </c>
      <c r="AI50" s="340">
        <v>0</v>
      </c>
      <c r="AJ50" s="340">
        <v>0</v>
      </c>
      <c r="AK50" s="341">
        <f t="shared" si="7"/>
        <v>1269214.691286</v>
      </c>
      <c r="AL50" s="341">
        <f t="shared" si="8"/>
        <v>386</v>
      </c>
      <c r="AM50" s="81"/>
      <c r="AN50" s="81"/>
      <c r="AO50" s="81"/>
      <c r="AP50" s="81"/>
      <c r="AQ50" s="81"/>
      <c r="AR50" s="81"/>
      <c r="AS50" s="81"/>
      <c r="AT50" s="81"/>
      <c r="AU50" s="81"/>
      <c r="AV50" s="81"/>
      <c r="AW50" s="81"/>
      <c r="AX50" s="81"/>
      <c r="AY50" s="81"/>
      <c r="AZ50" s="81"/>
      <c r="BA50" s="81"/>
      <c r="BB50" s="81"/>
      <c r="BC50" s="118"/>
      <c r="BD50" s="81"/>
      <c r="BE50" s="81"/>
      <c r="BF50" s="81"/>
      <c r="BG50" s="81"/>
      <c r="BH50" s="81"/>
      <c r="BI50" s="81"/>
      <c r="BJ50" s="81"/>
      <c r="BK50" s="81"/>
      <c r="BL50" s="81"/>
      <c r="BM50" s="81"/>
      <c r="BN50" s="81"/>
      <c r="BO50" s="81"/>
      <c r="BP50" s="81"/>
      <c r="BQ50" s="340">
        <f>VLOOKUP($D50,'[4]S251 Yr2'!$D$22:$W$96,19,0)</f>
        <v>20800</v>
      </c>
      <c r="BR50" s="340">
        <f>VLOOKUP($D50,'[4]S251 Yr2'!$D$22:$W$96,20,0)</f>
        <v>5500</v>
      </c>
      <c r="BS50" s="340">
        <v>0</v>
      </c>
      <c r="BT50" s="340">
        <v>0</v>
      </c>
      <c r="BU50" s="340">
        <v>0</v>
      </c>
      <c r="BV50" s="340">
        <v>0</v>
      </c>
      <c r="BW50" s="340">
        <v>0</v>
      </c>
      <c r="BX50" s="340">
        <v>0</v>
      </c>
      <c r="BY50" s="340">
        <v>0</v>
      </c>
      <c r="BZ50" s="340">
        <v>0</v>
      </c>
      <c r="CA50" s="340">
        <v>0</v>
      </c>
      <c r="CB50" s="342">
        <f t="shared" si="9"/>
        <v>26300</v>
      </c>
      <c r="CC50" s="340">
        <v>0</v>
      </c>
      <c r="CD50" s="340">
        <v>0</v>
      </c>
      <c r="CE50" s="340">
        <v>0</v>
      </c>
      <c r="CF50" s="340">
        <v>0</v>
      </c>
      <c r="CG50" s="340">
        <v>0</v>
      </c>
      <c r="CH50" s="340">
        <v>0</v>
      </c>
      <c r="CI50" s="340">
        <f>VLOOKUP($D50,'[2]S251 Template'!$D$17:$AK$100,32,0)</f>
        <v>79382.21</v>
      </c>
      <c r="CJ50" s="340">
        <f>VLOOKUP($D50,'[2]S251 Template'!$D$17:$AK$100,33,0)</f>
        <v>30653.4</v>
      </c>
      <c r="CK50" s="340">
        <f>VLOOKUP($D50,'[2]S251 Template'!$D$17:$AK$100,34,0)</f>
        <v>1795</v>
      </c>
      <c r="CL50" s="340">
        <v>0</v>
      </c>
      <c r="CM50" s="340">
        <v>0</v>
      </c>
      <c r="CN50" s="340">
        <v>0</v>
      </c>
      <c r="CO50" s="340">
        <v>0</v>
      </c>
      <c r="CP50" s="340">
        <v>0</v>
      </c>
      <c r="CQ50" s="340">
        <v>0</v>
      </c>
      <c r="CR50" s="340">
        <v>6220.677978164173</v>
      </c>
      <c r="CS50" s="340">
        <v>0</v>
      </c>
      <c r="CT50" s="341">
        <f t="shared" si="10"/>
        <v>118051.28797816418</v>
      </c>
      <c r="CU50" s="343"/>
      <c r="CV50" s="81"/>
      <c r="CW50" s="81"/>
      <c r="CX50" s="340">
        <f>VLOOKUP($D50,'[2]S251 Template'!$D$17:$AR$100,39,0)</f>
        <v>19343.5070997105</v>
      </c>
      <c r="CY50" s="340">
        <f>VLOOKUP($D50,'[2]S251 Template'!$D$17:$AR$100,40,0)</f>
        <v>19560.571459970626</v>
      </c>
      <c r="CZ50" s="340">
        <f>VLOOKUP($D50,'[2]S251 Template'!$D$17:$AR$100,41,0)</f>
        <v>2364.5147846418004</v>
      </c>
      <c r="DA50" s="341">
        <f t="shared" si="11"/>
        <v>41268.59334432293</v>
      </c>
      <c r="DB50" s="340">
        <f>VLOOKUP(D50,'[2]S251 Template'!$D$17:$AT$100,43,0)</f>
        <v>59273</v>
      </c>
      <c r="DC50" s="340">
        <v>0</v>
      </c>
      <c r="DD50" s="341">
        <f t="shared" si="12"/>
        <v>59273</v>
      </c>
      <c r="DE50" s="340">
        <f>VLOOKUP(D50,'[2]S251 Template'!$D$17:$AW$100,46,0)</f>
        <v>0</v>
      </c>
      <c r="DF50" s="340">
        <v>0</v>
      </c>
      <c r="DG50" s="341">
        <f t="shared" si="13"/>
        <v>0</v>
      </c>
      <c r="DH50" s="340">
        <v>0</v>
      </c>
      <c r="DI50" s="340">
        <v>0</v>
      </c>
      <c r="DJ50" s="341">
        <f t="shared" si="14"/>
        <v>0</v>
      </c>
      <c r="DK50" s="340">
        <f>VLOOKUP($D50,'[2]S251 Template'!$D$17:$BL$100,52,0)</f>
        <v>139924.19924999998</v>
      </c>
      <c r="DL50" s="340">
        <f>VLOOKUP($D50,'[2]S251 Template'!$D$17:$BL$100,53,0)</f>
        <v>12761.42787</v>
      </c>
      <c r="DM50" s="340">
        <f>VLOOKUP($D50,'[2]S251 Template'!$D$17:$BL$100,54,0)</f>
        <v>2867.7365999999997</v>
      </c>
      <c r="DN50" s="340">
        <f>VLOOKUP($D50,'[2]S251 Template'!$D$17:$BL$100,55,0)</f>
        <v>6667.4875950000005</v>
      </c>
      <c r="DO50" s="340">
        <f>VLOOKUP($D50,'[2]S251 Template'!$D$17:$BL$100,56,0)</f>
        <v>198612.47249999997</v>
      </c>
      <c r="DP50" s="340">
        <f>VLOOKUP($D50,'[2]S251 Template'!$D$17:$BL$100,57,0)</f>
        <v>0</v>
      </c>
      <c r="DQ50" s="340">
        <f>VLOOKUP($D50,'[2]S251 Template'!$D$17:$BL$100,58,0)</f>
        <v>0</v>
      </c>
      <c r="DR50" s="340">
        <f>VLOOKUP($D50,'[2]S251 Template'!$D$17:$BL$100,59,0)</f>
        <v>21507.26</v>
      </c>
      <c r="DS50" s="340">
        <f>VLOOKUP($D50,'[2]S251 Template'!$D$17:$BL$100,60,0)</f>
        <v>10390</v>
      </c>
      <c r="DT50" s="340">
        <f>VLOOKUP($D50,'[2]S251 Template'!$D$17:$BL$100,61,0)</f>
        <v>0</v>
      </c>
      <c r="DU50" s="341">
        <f t="shared" si="15"/>
        <v>392730.58381499996</v>
      </c>
      <c r="DV50" s="340">
        <f>VLOOKUP($D50,'[2]S251 Template'!$D$17:$DI$100,63,0)</f>
        <v>8806.999398873977</v>
      </c>
      <c r="DW50" s="340">
        <f>VLOOKUP($D50,'[2]S251 Template'!$D$17:$DI$100,64,0)</f>
        <v>21489.36</v>
      </c>
      <c r="DX50" s="340">
        <f>VLOOKUP($D50,'[2]S251 Template'!$D$17:$DI$100,65,0)</f>
        <v>51528.36</v>
      </c>
      <c r="DY50" s="340">
        <f>VLOOKUP($D50,'[2]S251 Template'!$D$17:$DI$100,66,0)</f>
        <v>32824.506</v>
      </c>
      <c r="DZ50" s="341">
        <f t="shared" si="16"/>
        <v>114649.22539887397</v>
      </c>
      <c r="EA50" s="340">
        <f>VLOOKUP($D50,'[2]S251 Template'!$D$17:$DI$100,69,0)</f>
        <v>0</v>
      </c>
      <c r="EB50" s="340">
        <f>VLOOKUP($D50,'[2]S251 Template'!$D$17:$DI$100,70,0)</f>
        <v>0</v>
      </c>
      <c r="EC50" s="340">
        <f>VLOOKUP($D50,'[2]S251 Template'!$D$17:$DI$100,71,0)</f>
        <v>0</v>
      </c>
      <c r="ED50" s="340">
        <f>VLOOKUP($D50,'[2]S251 Template'!$D$17:$DI$100,72,0)</f>
        <v>0</v>
      </c>
      <c r="EE50" s="340">
        <f>VLOOKUP($D50,'[2]S251 Template'!$D$17:$DI$100,73,0)</f>
        <v>0</v>
      </c>
      <c r="EF50" s="340">
        <f>VLOOKUP($D50,'[2]S251 Template'!$D$17:$DI$100,74,0)</f>
        <v>0</v>
      </c>
      <c r="EG50" s="340">
        <f>VLOOKUP($D50,'[2]S251 Template'!$D$17:$DI$100,75,0)</f>
        <v>0</v>
      </c>
      <c r="EH50" s="340">
        <f>VLOOKUP($D50,'[2]S251 Template'!$D$17:$DI$100,76,0)</f>
        <v>0</v>
      </c>
      <c r="EI50" s="340">
        <v>0</v>
      </c>
      <c r="EJ50" s="341">
        <f>SUM(EA50:EI50)</f>
        <v>0</v>
      </c>
      <c r="EK50" s="340">
        <f>VLOOKUP($D50,'[2]S251 Template'!$D$17:$DI$100,78,0)</f>
        <v>11075.733333333334</v>
      </c>
      <c r="EL50" s="340">
        <f>VLOOKUP($D50,'[2]S251 Template'!$D$17:$DI$100,79,0)</f>
        <v>33344.149999999965</v>
      </c>
      <c r="EM50" s="340">
        <f>VLOOKUP($D50,'[2]S251 Template'!$D$17:$DI$100,80,0)</f>
        <v>27391</v>
      </c>
      <c r="EN50" s="340">
        <v>0</v>
      </c>
      <c r="EO50" s="340">
        <v>0</v>
      </c>
      <c r="EP50" s="340">
        <v>0</v>
      </c>
      <c r="EQ50" s="340">
        <v>0</v>
      </c>
      <c r="ER50" s="340">
        <v>0</v>
      </c>
      <c r="ES50" s="340">
        <v>0</v>
      </c>
      <c r="ET50" s="340">
        <v>0</v>
      </c>
      <c r="EU50" s="340">
        <v>0</v>
      </c>
      <c r="EV50" s="341">
        <f>SUM(EK50:EU50)</f>
        <v>71810.8833333333</v>
      </c>
      <c r="EW50" s="340">
        <f>VLOOKUP($D50,'[2]S251 Template'!$D$17:$DI$100,84,0)</f>
        <v>0</v>
      </c>
      <c r="EX50" s="340">
        <f>VLOOKUP($D50,'[2]S251 Template'!$D$17:$DI$100,85,0)</f>
        <v>0</v>
      </c>
      <c r="EY50" s="340">
        <f>VLOOKUP($D50,'[2]S251 Template'!$D$17:$DI$100,86,0)</f>
        <v>0</v>
      </c>
      <c r="EZ50" s="340">
        <f>VLOOKUP($D50,'[2]S251 Template'!$D$17:$DI$100,87,0)</f>
        <v>0</v>
      </c>
      <c r="FA50" s="340">
        <f>VLOOKUP($D50,'[2]S251 Template'!$D$17:$DI$100,88,0)</f>
        <v>8574</v>
      </c>
      <c r="FB50" s="340">
        <f>VLOOKUP($D50,'[2]S251 Template'!$D$17:$DI$100,89,0)</f>
        <v>0</v>
      </c>
      <c r="FC50" s="340">
        <f>VLOOKUP($D50,'[2]S251 Template'!$D$17:$DI$100,90,0)</f>
        <v>0</v>
      </c>
      <c r="FD50" s="340">
        <f>VLOOKUP($D50,'[2]S251 Template'!$D$17:$DI$100,91,0)</f>
        <v>0</v>
      </c>
      <c r="FE50" s="340">
        <v>0</v>
      </c>
      <c r="FF50" s="341">
        <f>SUM(EW50:FE50)</f>
        <v>8574</v>
      </c>
      <c r="FG50" s="340">
        <v>0</v>
      </c>
      <c r="FH50" s="340">
        <v>0</v>
      </c>
      <c r="FI50" s="341">
        <f t="shared" si="17"/>
        <v>0</v>
      </c>
      <c r="FJ50" s="340">
        <f>VLOOKUP($D50,'[2]S251 Template'!$D$17:$DI$100,96,0)</f>
        <v>0</v>
      </c>
      <c r="FK50" s="340">
        <f>VLOOKUP($D50,'[2]S251 Template'!$D$17:$DI$100,97,0)</f>
        <v>-20078.986762022192</v>
      </c>
      <c r="FL50" s="340">
        <f>VLOOKUP($D50,'[2]S251 Template'!$D$17:$DI$100,98,0)</f>
        <v>0</v>
      </c>
      <c r="FM50" s="340">
        <v>0</v>
      </c>
      <c r="FN50" s="341">
        <f>SUM(FJ50:FM50)</f>
        <v>-20078.986762022192</v>
      </c>
      <c r="FO50" s="340">
        <f>VLOOKUP($D50,'[2]S251 Template'!$D$17:$DI$100,100,0)</f>
        <v>0</v>
      </c>
      <c r="FP50" s="341">
        <f t="shared" si="18"/>
        <v>139878.2</v>
      </c>
      <c r="FQ50" s="345">
        <f t="shared" si="19"/>
        <v>2195371.478393672</v>
      </c>
      <c r="FR50" s="81"/>
      <c r="FS50" s="341">
        <f t="shared" si="20"/>
        <v>409.30526315789473</v>
      </c>
      <c r="FT50" s="341">
        <f t="shared" si="21"/>
        <v>5363.653185047805</v>
      </c>
      <c r="FU50" s="346" t="s">
        <v>518</v>
      </c>
      <c r="FV50" s="340">
        <f>VLOOKUP(D50,'[6]Sheet1'!$A$3:$E$87,5,0)</f>
        <v>114600</v>
      </c>
      <c r="FW50" s="340">
        <v>0</v>
      </c>
      <c r="FX50" s="340">
        <v>0</v>
      </c>
      <c r="FY50" s="340">
        <f t="shared" si="22"/>
        <v>519572.1771593229</v>
      </c>
    </row>
    <row r="51" spans="1:181" ht="12.75" customHeight="1" thickBot="1" thickTop="1">
      <c r="A51" s="113"/>
      <c r="B51" s="338"/>
      <c r="C51" s="320" t="s">
        <v>304</v>
      </c>
      <c r="D51" s="20">
        <v>2381</v>
      </c>
      <c r="E51" s="338"/>
      <c r="F51" s="401" t="s">
        <v>281</v>
      </c>
      <c r="G51" s="340">
        <f>VLOOKUP($D51,'[3]S251 Yr2'!$D$22:$AP$96,4,0)</f>
        <v>20970</v>
      </c>
      <c r="H51" s="340">
        <f>VLOOKUP($D51,'[3]S251 Yr2'!$D$22:$AP$96,5,0)</f>
        <v>0</v>
      </c>
      <c r="I51" s="340">
        <f>VLOOKUP($D51,'[3]S251 Yr2'!$D$22:$AP$96,6,0)</f>
        <v>0</v>
      </c>
      <c r="J51" s="340">
        <f>VLOOKUP($D51,'[3]S251 Yr2'!$D$22:$AP$96,7,0)</f>
        <v>0</v>
      </c>
      <c r="K51" s="340">
        <f>VLOOKUP($D51,'[3]S251 Yr2'!$D$22:$AP$96,8,0)</f>
        <v>0</v>
      </c>
      <c r="L51" s="341">
        <f t="shared" si="2"/>
        <v>101704.49999999999</v>
      </c>
      <c r="M51" s="345">
        <f t="shared" si="3"/>
        <v>20970</v>
      </c>
      <c r="N51" s="341">
        <f t="shared" si="4"/>
        <v>22.073684210526316</v>
      </c>
      <c r="O51" s="340">
        <f>VLOOKUP($D51,'[4]S251 Yr2'!$D$22:$AU$96,12,0)</f>
        <v>0</v>
      </c>
      <c r="P51" s="340">
        <f>VLOOKUP($D51,'[4]S251 Yr2'!$D$22:$AU$96,13,0)</f>
        <v>0</v>
      </c>
      <c r="Q51" s="340">
        <f>VLOOKUP($D51,'[4]S251 Yr2'!$D$22:$AU$96,14,0)</f>
        <v>0</v>
      </c>
      <c r="R51" s="340">
        <f>VLOOKUP($D51,'[4]S251 Yr2'!$D$22:$AU$96,15,0)</f>
        <v>0</v>
      </c>
      <c r="S51" s="342">
        <f t="shared" si="5"/>
        <v>0</v>
      </c>
      <c r="T51" s="358">
        <f t="shared" si="6"/>
        <v>0</v>
      </c>
      <c r="U51" s="340">
        <v>0</v>
      </c>
      <c r="V51" s="340">
        <v>0</v>
      </c>
      <c r="W51" s="340">
        <v>0</v>
      </c>
      <c r="X51" s="340">
        <f>VLOOKUP($D51,'[2]S251 Template'!$D$17:$DI$100,7,0)</f>
        <v>58</v>
      </c>
      <c r="Y51" s="340">
        <f>VLOOKUP($D51,'[2]S251 Template'!$D$17:$DI$100,8,0)</f>
        <v>87</v>
      </c>
      <c r="Z51" s="340">
        <f>VLOOKUP($D51,'[2]S251 Template'!$D$17:$DI$100,9,0)</f>
        <v>60</v>
      </c>
      <c r="AA51" s="340">
        <f>VLOOKUP($D51,'[2]S251 Template'!$D$17:$DI$100,10,0)</f>
        <v>57</v>
      </c>
      <c r="AB51" s="340">
        <f>VLOOKUP($D51,'[2]S251 Template'!$D$17:$DI$100,11,0)</f>
        <v>59</v>
      </c>
      <c r="AC51" s="340">
        <f>VLOOKUP($D51,'[2]S251 Template'!$D$17:$DI$100,12,0)</f>
        <v>47</v>
      </c>
      <c r="AD51" s="340">
        <f>VLOOKUP($D51,'[2]S251 Template'!$D$17:$DI$100,13,0)</f>
        <v>43</v>
      </c>
      <c r="AE51" s="340">
        <f>VLOOKUP($D51,'[2]S251 Template'!$D$17:$DI$100,14,0)</f>
        <v>0</v>
      </c>
      <c r="AF51" s="340">
        <v>0</v>
      </c>
      <c r="AG51" s="340">
        <v>0</v>
      </c>
      <c r="AH51" s="340">
        <v>0</v>
      </c>
      <c r="AI51" s="340">
        <v>0</v>
      </c>
      <c r="AJ51" s="340">
        <v>0</v>
      </c>
      <c r="AK51" s="341">
        <f t="shared" si="7"/>
        <v>1347091.7252159999</v>
      </c>
      <c r="AL51" s="341">
        <f t="shared" si="8"/>
        <v>411</v>
      </c>
      <c r="AM51" s="81"/>
      <c r="AN51" s="81"/>
      <c r="AO51" s="81"/>
      <c r="AP51" s="81"/>
      <c r="AQ51" s="81"/>
      <c r="AR51" s="81"/>
      <c r="AS51" s="81"/>
      <c r="AT51" s="81"/>
      <c r="AU51" s="81"/>
      <c r="AV51" s="81"/>
      <c r="AW51" s="81"/>
      <c r="AX51" s="81"/>
      <c r="AY51" s="81"/>
      <c r="AZ51" s="81"/>
      <c r="BA51" s="81"/>
      <c r="BB51" s="81"/>
      <c r="BC51" s="118"/>
      <c r="BD51" s="81"/>
      <c r="BE51" s="81"/>
      <c r="BF51" s="81"/>
      <c r="BG51" s="81"/>
      <c r="BH51" s="81"/>
      <c r="BI51" s="81"/>
      <c r="BJ51" s="81"/>
      <c r="BK51" s="81"/>
      <c r="BL51" s="81"/>
      <c r="BM51" s="81"/>
      <c r="BN51" s="81"/>
      <c r="BO51" s="81"/>
      <c r="BP51" s="81"/>
      <c r="BQ51" s="340">
        <f>VLOOKUP($D51,'[4]S251 Yr2'!$D$22:$W$96,19,0)</f>
        <v>0</v>
      </c>
      <c r="BR51" s="340">
        <f>VLOOKUP($D51,'[4]S251 Yr2'!$D$22:$W$96,20,0)</f>
        <v>0</v>
      </c>
      <c r="BS51" s="340">
        <v>0</v>
      </c>
      <c r="BT51" s="340">
        <v>0</v>
      </c>
      <c r="BU51" s="340">
        <v>0</v>
      </c>
      <c r="BV51" s="340">
        <v>0</v>
      </c>
      <c r="BW51" s="340">
        <v>0</v>
      </c>
      <c r="BX51" s="340">
        <v>0</v>
      </c>
      <c r="BY51" s="340">
        <v>0</v>
      </c>
      <c r="BZ51" s="340">
        <v>0</v>
      </c>
      <c r="CA51" s="340">
        <v>0</v>
      </c>
      <c r="CB51" s="342">
        <f t="shared" si="9"/>
        <v>0</v>
      </c>
      <c r="CC51" s="340">
        <v>0</v>
      </c>
      <c r="CD51" s="340">
        <v>0</v>
      </c>
      <c r="CE51" s="340">
        <v>0</v>
      </c>
      <c r="CF51" s="340">
        <v>0</v>
      </c>
      <c r="CG51" s="340">
        <v>0</v>
      </c>
      <c r="CH51" s="340">
        <v>0</v>
      </c>
      <c r="CI51" s="340">
        <f>VLOOKUP($D51,'[2]S251 Template'!$D$17:$AK$100,32,0)</f>
        <v>46788.19</v>
      </c>
      <c r="CJ51" s="340">
        <f>VLOOKUP($D51,'[2]S251 Template'!$D$17:$AK$100,33,0)</f>
        <v>42001.68</v>
      </c>
      <c r="CK51" s="340">
        <f>VLOOKUP($D51,'[2]S251 Template'!$D$17:$AK$100,34,0)</f>
        <v>1911</v>
      </c>
      <c r="CL51" s="340">
        <v>0</v>
      </c>
      <c r="CM51" s="340">
        <v>0</v>
      </c>
      <c r="CN51" s="340">
        <v>0</v>
      </c>
      <c r="CO51" s="340">
        <v>0</v>
      </c>
      <c r="CP51" s="340">
        <v>0</v>
      </c>
      <c r="CQ51" s="340">
        <v>0</v>
      </c>
      <c r="CR51" s="340">
        <v>6623.571629599676</v>
      </c>
      <c r="CS51" s="340">
        <v>0</v>
      </c>
      <c r="CT51" s="341">
        <f t="shared" si="10"/>
        <v>97324.44162959968</v>
      </c>
      <c r="CU51" s="343"/>
      <c r="CV51" s="81"/>
      <c r="CW51" s="81"/>
      <c r="CX51" s="340">
        <f>VLOOKUP($D51,'[2]S251 Template'!$D$17:$AR$100,39,0)</f>
        <v>18948.741648696</v>
      </c>
      <c r="CY51" s="340">
        <f>VLOOKUP($D51,'[2]S251 Template'!$D$17:$AR$100,40,0)</f>
        <v>8137.197727347781</v>
      </c>
      <c r="CZ51" s="340">
        <f>VLOOKUP($D51,'[2]S251 Template'!$D$17:$AR$100,41,0)</f>
        <v>1013.3634791322002</v>
      </c>
      <c r="DA51" s="341">
        <f t="shared" si="11"/>
        <v>28099.30285517598</v>
      </c>
      <c r="DB51" s="340">
        <f>VLOOKUP(D51,'[2]S251 Template'!$D$17:$AT$100,43,0)</f>
        <v>70733</v>
      </c>
      <c r="DC51" s="340">
        <v>0</v>
      </c>
      <c r="DD51" s="341">
        <f t="shared" si="12"/>
        <v>70733</v>
      </c>
      <c r="DE51" s="340">
        <f>VLOOKUP(D51,'[2]S251 Template'!$D$17:$AW$100,46,0)</f>
        <v>0</v>
      </c>
      <c r="DF51" s="340">
        <v>0</v>
      </c>
      <c r="DG51" s="341">
        <f t="shared" si="13"/>
        <v>0</v>
      </c>
      <c r="DH51" s="340">
        <v>0</v>
      </c>
      <c r="DI51" s="340">
        <v>0</v>
      </c>
      <c r="DJ51" s="341">
        <f t="shared" si="14"/>
        <v>0</v>
      </c>
      <c r="DK51" s="340">
        <f>VLOOKUP($D51,'[2]S251 Template'!$D$17:$BL$100,52,0)</f>
        <v>65297.95965</v>
      </c>
      <c r="DL51" s="340">
        <f>VLOOKUP($D51,'[2]S251 Template'!$D$17:$BL$100,53,0)</f>
        <v>10897.399080000001</v>
      </c>
      <c r="DM51" s="340">
        <f>VLOOKUP($D51,'[2]S251 Template'!$D$17:$BL$100,54,0)</f>
        <v>3584.6707499999993</v>
      </c>
      <c r="DN51" s="340">
        <f>VLOOKUP($D51,'[2]S251 Template'!$D$17:$BL$100,55,0)</f>
        <v>6022.246859999999</v>
      </c>
      <c r="DO51" s="340">
        <f>VLOOKUP($D51,'[2]S251 Template'!$D$17:$BL$100,56,0)</f>
        <v>120695.27174999999</v>
      </c>
      <c r="DP51" s="340">
        <f>VLOOKUP($D51,'[2]S251 Template'!$D$17:$BL$100,57,0)</f>
        <v>0</v>
      </c>
      <c r="DQ51" s="340">
        <f>VLOOKUP($D51,'[2]S251 Template'!$D$17:$BL$100,58,0)</f>
        <v>0</v>
      </c>
      <c r="DR51" s="340">
        <f>VLOOKUP($D51,'[2]S251 Template'!$D$17:$BL$100,59,0)</f>
        <v>8038.066868686866</v>
      </c>
      <c r="DS51" s="340">
        <f>VLOOKUP($D51,'[2]S251 Template'!$D$17:$BL$100,60,0)</f>
        <v>0</v>
      </c>
      <c r="DT51" s="340">
        <f>VLOOKUP($D51,'[2]S251 Template'!$D$17:$BL$100,61,0)</f>
        <v>0</v>
      </c>
      <c r="DU51" s="341">
        <f t="shared" si="15"/>
        <v>214535.61495868687</v>
      </c>
      <c r="DV51" s="340">
        <f>VLOOKUP($D51,'[2]S251 Template'!$D$17:$DI$100,63,0)</f>
        <v>4493.441780475876</v>
      </c>
      <c r="DW51" s="340">
        <f>VLOOKUP($D51,'[2]S251 Template'!$D$17:$DI$100,64,0)</f>
        <v>29009.82</v>
      </c>
      <c r="DX51" s="340">
        <f>VLOOKUP($D51,'[2]S251 Template'!$D$17:$DI$100,65,0)</f>
        <v>59455.8</v>
      </c>
      <c r="DY51" s="340">
        <f>VLOOKUP($D51,'[2]S251 Template'!$D$17:$DI$100,66,0)</f>
        <v>41317.56</v>
      </c>
      <c r="DZ51" s="341">
        <f t="shared" si="16"/>
        <v>134276.6217804759</v>
      </c>
      <c r="EA51" s="340">
        <f>VLOOKUP($D51,'[2]S251 Template'!$D$17:$DI$100,69,0)</f>
        <v>0</v>
      </c>
      <c r="EB51" s="340">
        <f>VLOOKUP($D51,'[2]S251 Template'!$D$17:$DI$100,70,0)</f>
        <v>0</v>
      </c>
      <c r="EC51" s="340">
        <f>VLOOKUP($D51,'[2]S251 Template'!$D$17:$DI$100,71,0)</f>
        <v>0</v>
      </c>
      <c r="ED51" s="340">
        <f>VLOOKUP($D51,'[2]S251 Template'!$D$17:$DI$100,72,0)</f>
        <v>0</v>
      </c>
      <c r="EE51" s="340">
        <f>VLOOKUP($D51,'[2]S251 Template'!$D$17:$DI$100,73,0)</f>
        <v>0</v>
      </c>
      <c r="EF51" s="340">
        <f>VLOOKUP($D51,'[2]S251 Template'!$D$17:$DI$100,74,0)</f>
        <v>0</v>
      </c>
      <c r="EG51" s="340">
        <f>VLOOKUP($D51,'[2]S251 Template'!$D$17:$DI$100,75,0)</f>
        <v>0</v>
      </c>
      <c r="EH51" s="340">
        <f>VLOOKUP($D51,'[2]S251 Template'!$D$17:$DI$100,76,0)</f>
        <v>0</v>
      </c>
      <c r="EI51" s="340">
        <v>0</v>
      </c>
      <c r="EJ51" s="341">
        <f>SUM(EA51:EI51)</f>
        <v>0</v>
      </c>
      <c r="EK51" s="340">
        <f>VLOOKUP($D51,'[2]S251 Template'!$D$17:$DI$100,78,0)</f>
        <v>5537.866666666667</v>
      </c>
      <c r="EL51" s="340">
        <f>VLOOKUP($D51,'[2]S251 Template'!$D$17:$DI$100,79,0)</f>
        <v>29534.149999999965</v>
      </c>
      <c r="EM51" s="340">
        <f>VLOOKUP($D51,'[2]S251 Template'!$D$17:$DI$100,80,0)</f>
        <v>42456</v>
      </c>
      <c r="EN51" s="340">
        <v>0</v>
      </c>
      <c r="EO51" s="340">
        <v>0</v>
      </c>
      <c r="EP51" s="340">
        <v>0</v>
      </c>
      <c r="EQ51" s="340">
        <v>0</v>
      </c>
      <c r="ER51" s="340">
        <v>0</v>
      </c>
      <c r="ES51" s="340">
        <v>0</v>
      </c>
      <c r="ET51" s="340">
        <v>0</v>
      </c>
      <c r="EU51" s="340">
        <v>0</v>
      </c>
      <c r="EV51" s="341">
        <f>SUM(EK51:EU51)</f>
        <v>77528.01666666663</v>
      </c>
      <c r="EW51" s="340">
        <f>VLOOKUP($D51,'[2]S251 Template'!$D$17:$DI$100,84,0)</f>
        <v>0</v>
      </c>
      <c r="EX51" s="340">
        <f>VLOOKUP($D51,'[2]S251 Template'!$D$17:$DI$100,85,0)</f>
        <v>0</v>
      </c>
      <c r="EY51" s="340">
        <f>VLOOKUP($D51,'[2]S251 Template'!$D$17:$DI$100,86,0)</f>
        <v>3600</v>
      </c>
      <c r="EZ51" s="340">
        <f>VLOOKUP($D51,'[2]S251 Template'!$D$17:$DI$100,87,0)</f>
        <v>0</v>
      </c>
      <c r="FA51" s="340">
        <f>VLOOKUP($D51,'[2]S251 Template'!$D$17:$DI$100,88,0)</f>
        <v>8574</v>
      </c>
      <c r="FB51" s="340">
        <f>VLOOKUP($D51,'[2]S251 Template'!$D$17:$DI$100,89,0)</f>
        <v>0</v>
      </c>
      <c r="FC51" s="340">
        <f>VLOOKUP($D51,'[2]S251 Template'!$D$17:$DI$100,90,0)</f>
        <v>0</v>
      </c>
      <c r="FD51" s="340">
        <f>VLOOKUP($D51,'[2]S251 Template'!$D$17:$DI$100,91,0)</f>
        <v>0</v>
      </c>
      <c r="FE51" s="340">
        <v>0</v>
      </c>
      <c r="FF51" s="341">
        <f>SUM(EW51:FE51)</f>
        <v>12174</v>
      </c>
      <c r="FG51" s="340">
        <v>0</v>
      </c>
      <c r="FH51" s="340">
        <v>0</v>
      </c>
      <c r="FI51" s="341">
        <f t="shared" si="17"/>
        <v>0</v>
      </c>
      <c r="FJ51" s="340">
        <f>VLOOKUP($D51,'[2]S251 Template'!$D$17:$DI$100,96,0)</f>
        <v>0</v>
      </c>
      <c r="FK51" s="340">
        <f>VLOOKUP($D51,'[2]S251 Template'!$D$17:$DI$100,97,0)</f>
        <v>-22149.056852066435</v>
      </c>
      <c r="FL51" s="340">
        <f>VLOOKUP($D51,'[2]S251 Template'!$D$17:$DI$100,98,0)</f>
        <v>0</v>
      </c>
      <c r="FM51" s="340">
        <v>0</v>
      </c>
      <c r="FN51" s="341">
        <f>SUM(FJ51:FM51)</f>
        <v>-22149.056852066435</v>
      </c>
      <c r="FO51" s="340">
        <f>VLOOKUP($D51,'[2]S251 Template'!$D$17:$DI$100,100,0)</f>
        <v>0</v>
      </c>
      <c r="FP51" s="341">
        <f t="shared" si="18"/>
        <v>101704.49999999999</v>
      </c>
      <c r="FQ51" s="345">
        <f t="shared" si="19"/>
        <v>2061318.1662545383</v>
      </c>
      <c r="FR51" s="81"/>
      <c r="FS51" s="341">
        <f t="shared" si="20"/>
        <v>433.0736842105263</v>
      </c>
      <c r="FT51" s="341">
        <f t="shared" si="21"/>
        <v>4759.740065971055</v>
      </c>
      <c r="FU51" s="346" t="s">
        <v>518</v>
      </c>
      <c r="FV51" s="340">
        <f>VLOOKUP(D51,'[6]Sheet1'!$A$3:$E$87,5,0)</f>
        <v>62400</v>
      </c>
      <c r="FW51" s="340">
        <v>0</v>
      </c>
      <c r="FX51" s="340">
        <v>0</v>
      </c>
      <c r="FY51" s="340">
        <f t="shared" si="22"/>
        <v>313367.91781386285</v>
      </c>
    </row>
    <row r="52" spans="1:181" ht="12.75" customHeight="1" thickBot="1" thickTop="1">
      <c r="A52" s="113"/>
      <c r="B52" s="338"/>
      <c r="C52" s="320" t="s">
        <v>305</v>
      </c>
      <c r="D52" s="20">
        <v>2390</v>
      </c>
      <c r="E52" s="338"/>
      <c r="F52" s="401" t="s">
        <v>281</v>
      </c>
      <c r="G52" s="340">
        <f>VLOOKUP($D52,'[3]S251 Yr2'!$D$22:$AP$96,4,0)</f>
        <v>0</v>
      </c>
      <c r="H52" s="340">
        <f>VLOOKUP($D52,'[3]S251 Yr2'!$D$22:$AP$96,5,0)</f>
        <v>20730</v>
      </c>
      <c r="I52" s="340">
        <f>VLOOKUP($D52,'[3]S251 Yr2'!$D$22:$AP$96,6,0)</f>
        <v>0</v>
      </c>
      <c r="J52" s="340">
        <f>VLOOKUP($D52,'[3]S251 Yr2'!$D$22:$AP$96,7,0)</f>
        <v>0</v>
      </c>
      <c r="K52" s="340">
        <f>VLOOKUP($D52,'[3]S251 Yr2'!$D$22:$AP$96,8,0)</f>
        <v>0</v>
      </c>
      <c r="L52" s="341">
        <f t="shared" si="2"/>
        <v>106344.9</v>
      </c>
      <c r="M52" s="345">
        <f t="shared" si="3"/>
        <v>20730</v>
      </c>
      <c r="N52" s="341">
        <f t="shared" si="4"/>
        <v>21.821052631578947</v>
      </c>
      <c r="O52" s="340">
        <f>VLOOKUP($D52,'[4]S251 Yr2'!$D$22:$AU$96,12,0)</f>
        <v>0</v>
      </c>
      <c r="P52" s="340">
        <f>VLOOKUP($D52,'[4]S251 Yr2'!$D$22:$AU$96,13,0)</f>
        <v>0</v>
      </c>
      <c r="Q52" s="340">
        <f>VLOOKUP($D52,'[4]S251 Yr2'!$D$22:$AU$96,14,0)</f>
        <v>0</v>
      </c>
      <c r="R52" s="340">
        <f>VLOOKUP($D52,'[4]S251 Yr2'!$D$22:$AU$96,15,0)</f>
        <v>0</v>
      </c>
      <c r="S52" s="342">
        <f t="shared" si="5"/>
        <v>0</v>
      </c>
      <c r="T52" s="358">
        <f t="shared" si="6"/>
        <v>0</v>
      </c>
      <c r="U52" s="340">
        <v>0</v>
      </c>
      <c r="V52" s="340">
        <v>0</v>
      </c>
      <c r="W52" s="340">
        <v>0</v>
      </c>
      <c r="X52" s="340">
        <f>VLOOKUP($D52,'[2]S251 Template'!$D$17:$DI$100,7,0)</f>
        <v>75</v>
      </c>
      <c r="Y52" s="340">
        <f>VLOOKUP($D52,'[2]S251 Template'!$D$17:$DI$100,8,0)</f>
        <v>49</v>
      </c>
      <c r="Z52" s="340">
        <f>VLOOKUP($D52,'[2]S251 Template'!$D$17:$DI$100,9,0)</f>
        <v>55</v>
      </c>
      <c r="AA52" s="340">
        <f>VLOOKUP($D52,'[2]S251 Template'!$D$17:$DI$100,10,0)</f>
        <v>40</v>
      </c>
      <c r="AB52" s="340">
        <f>VLOOKUP($D52,'[2]S251 Template'!$D$17:$DI$100,11,0)</f>
        <v>27</v>
      </c>
      <c r="AC52" s="340">
        <f>VLOOKUP($D52,'[2]S251 Template'!$D$17:$DI$100,12,0)</f>
        <v>27</v>
      </c>
      <c r="AD52" s="340">
        <f>VLOOKUP($D52,'[2]S251 Template'!$D$17:$DI$100,13,0)</f>
        <v>27</v>
      </c>
      <c r="AE52" s="340">
        <f>VLOOKUP($D52,'[2]S251 Template'!$D$17:$DI$100,14,0)</f>
        <v>0</v>
      </c>
      <c r="AF52" s="340">
        <v>0</v>
      </c>
      <c r="AG52" s="340">
        <v>0</v>
      </c>
      <c r="AH52" s="340">
        <v>0</v>
      </c>
      <c r="AI52" s="340">
        <v>0</v>
      </c>
      <c r="AJ52" s="340">
        <v>0</v>
      </c>
      <c r="AK52" s="341">
        <f t="shared" si="7"/>
        <v>1008498.9596400002</v>
      </c>
      <c r="AL52" s="341">
        <f t="shared" si="8"/>
        <v>300</v>
      </c>
      <c r="AM52" s="81"/>
      <c r="AN52" s="81"/>
      <c r="AO52" s="81"/>
      <c r="AP52" s="81"/>
      <c r="AQ52" s="81"/>
      <c r="AR52" s="81"/>
      <c r="AS52" s="81"/>
      <c r="AT52" s="81"/>
      <c r="AU52" s="81"/>
      <c r="AV52" s="81"/>
      <c r="AW52" s="81"/>
      <c r="AX52" s="81"/>
      <c r="AY52" s="81"/>
      <c r="AZ52" s="81"/>
      <c r="BA52" s="81"/>
      <c r="BB52" s="81"/>
      <c r="BC52" s="118"/>
      <c r="BD52" s="81"/>
      <c r="BE52" s="81"/>
      <c r="BF52" s="81"/>
      <c r="BG52" s="81"/>
      <c r="BH52" s="81"/>
      <c r="BI52" s="81"/>
      <c r="BJ52" s="81"/>
      <c r="BK52" s="81"/>
      <c r="BL52" s="81"/>
      <c r="BM52" s="81"/>
      <c r="BN52" s="81"/>
      <c r="BO52" s="81"/>
      <c r="BP52" s="81"/>
      <c r="BQ52" s="340">
        <f>VLOOKUP($D52,'[4]S251 Yr2'!$D$22:$W$96,19,0)</f>
        <v>0</v>
      </c>
      <c r="BR52" s="340">
        <f>VLOOKUP($D52,'[4]S251 Yr2'!$D$22:$W$96,20,0)</f>
        <v>0</v>
      </c>
      <c r="BS52" s="340">
        <v>0</v>
      </c>
      <c r="BT52" s="340">
        <v>0</v>
      </c>
      <c r="BU52" s="340">
        <v>0</v>
      </c>
      <c r="BV52" s="340">
        <v>0</v>
      </c>
      <c r="BW52" s="340">
        <v>0</v>
      </c>
      <c r="BX52" s="340">
        <v>0</v>
      </c>
      <c r="BY52" s="340">
        <v>0</v>
      </c>
      <c r="BZ52" s="340">
        <v>0</v>
      </c>
      <c r="CA52" s="340">
        <v>0</v>
      </c>
      <c r="CB52" s="342">
        <f t="shared" si="9"/>
        <v>0</v>
      </c>
      <c r="CC52" s="340">
        <v>0</v>
      </c>
      <c r="CD52" s="340">
        <v>0</v>
      </c>
      <c r="CE52" s="340">
        <v>0</v>
      </c>
      <c r="CF52" s="340">
        <v>0</v>
      </c>
      <c r="CG52" s="340">
        <v>0</v>
      </c>
      <c r="CH52" s="340">
        <v>0</v>
      </c>
      <c r="CI52" s="340">
        <f>VLOOKUP($D52,'[2]S251 Template'!$D$17:$AK$100,32,0)</f>
        <v>70970.85</v>
      </c>
      <c r="CJ52" s="340">
        <f>VLOOKUP($D52,'[2]S251 Template'!$D$17:$AK$100,33,0)</f>
        <v>21522.6</v>
      </c>
      <c r="CK52" s="340">
        <f>VLOOKUP($D52,'[2]S251 Template'!$D$17:$AK$100,34,0)</f>
        <v>1395</v>
      </c>
      <c r="CL52" s="340">
        <v>0</v>
      </c>
      <c r="CM52" s="340">
        <v>0</v>
      </c>
      <c r="CN52" s="340">
        <v>0</v>
      </c>
      <c r="CO52" s="340">
        <v>0</v>
      </c>
      <c r="CP52" s="340">
        <v>0</v>
      </c>
      <c r="CQ52" s="340">
        <v>0</v>
      </c>
      <c r="CR52" s="340">
        <v>4834.72381722604</v>
      </c>
      <c r="CS52" s="340">
        <v>0</v>
      </c>
      <c r="CT52" s="341">
        <f t="shared" si="10"/>
        <v>98723.17381722605</v>
      </c>
      <c r="CU52" s="343"/>
      <c r="CV52" s="81"/>
      <c r="CW52" s="81"/>
      <c r="CX52" s="340">
        <f>VLOOKUP($D52,'[2]S251 Template'!$D$17:$AR$100,39,0)</f>
        <v>9079.6053733335</v>
      </c>
      <c r="CY52" s="340">
        <f>VLOOKUP($D52,'[2]S251 Template'!$D$17:$AR$100,40,0)</f>
        <v>21438.386320127807</v>
      </c>
      <c r="CZ52" s="340">
        <f>VLOOKUP($D52,'[2]S251 Template'!$D$17:$AR$100,41,0)</f>
        <v>7904.235137231161</v>
      </c>
      <c r="DA52" s="341">
        <f t="shared" si="11"/>
        <v>38422.22683069247</v>
      </c>
      <c r="DB52" s="340">
        <f>VLOOKUP(D52,'[2]S251 Template'!$D$17:$AT$100,43,0)</f>
        <v>16193</v>
      </c>
      <c r="DC52" s="340">
        <v>0</v>
      </c>
      <c r="DD52" s="341">
        <f t="shared" si="12"/>
        <v>16193</v>
      </c>
      <c r="DE52" s="340">
        <f>VLOOKUP(D52,'[2]S251 Template'!$D$17:$AW$100,46,0)</f>
        <v>0</v>
      </c>
      <c r="DF52" s="340">
        <v>0</v>
      </c>
      <c r="DG52" s="341">
        <f t="shared" si="13"/>
        <v>0</v>
      </c>
      <c r="DH52" s="340">
        <v>0</v>
      </c>
      <c r="DI52" s="340">
        <v>0</v>
      </c>
      <c r="DJ52" s="341">
        <f t="shared" si="14"/>
        <v>0</v>
      </c>
      <c r="DK52" s="340">
        <f>VLOOKUP($D52,'[2]S251 Template'!$D$17:$BL$100,52,0)</f>
        <v>109607.28941249999</v>
      </c>
      <c r="DL52" s="340">
        <f>VLOOKUP($D52,'[2]S251 Template'!$D$17:$BL$100,53,0)</f>
        <v>9320.143950000001</v>
      </c>
      <c r="DM52" s="340">
        <f>VLOOKUP($D52,'[2]S251 Template'!$D$17:$BL$100,54,0)</f>
        <v>3097.155528</v>
      </c>
      <c r="DN52" s="340">
        <f>VLOOKUP($D52,'[2]S251 Template'!$D$17:$BL$100,55,0)</f>
        <v>10108.771514999999</v>
      </c>
      <c r="DO52" s="340">
        <f>VLOOKUP($D52,'[2]S251 Template'!$D$17:$BL$100,56,0)</f>
        <v>171112.28399999999</v>
      </c>
      <c r="DP52" s="340">
        <f>VLOOKUP($D52,'[2]S251 Template'!$D$17:$BL$100,57,0)</f>
        <v>0</v>
      </c>
      <c r="DQ52" s="340">
        <f>VLOOKUP($D52,'[2]S251 Template'!$D$17:$BL$100,58,0)</f>
        <v>0</v>
      </c>
      <c r="DR52" s="340">
        <f>VLOOKUP($D52,'[2]S251 Template'!$D$17:$BL$100,59,0)</f>
        <v>21507.26</v>
      </c>
      <c r="DS52" s="340">
        <f>VLOOKUP($D52,'[2]S251 Template'!$D$17:$BL$100,60,0)</f>
        <v>12870</v>
      </c>
      <c r="DT52" s="340">
        <f>VLOOKUP($D52,'[2]S251 Template'!$D$17:$BL$100,61,0)</f>
        <v>0</v>
      </c>
      <c r="DU52" s="341">
        <f t="shared" si="15"/>
        <v>337622.9044055</v>
      </c>
      <c r="DV52" s="340">
        <f>VLOOKUP($D52,'[2]S251 Template'!$D$17:$DI$100,63,0)</f>
        <v>5440.189605894286</v>
      </c>
      <c r="DW52" s="340">
        <f>VLOOKUP($D52,'[2]S251 Template'!$D$17:$DI$100,64,0)</f>
        <v>17051.34</v>
      </c>
      <c r="DX52" s="340">
        <f>VLOOKUP($D52,'[2]S251 Template'!$D$17:$DI$100,65,0)</f>
        <v>55216</v>
      </c>
      <c r="DY52" s="340">
        <f>VLOOKUP($D52,'[2]S251 Template'!$D$17:$DI$100,66,0)</f>
        <v>31976</v>
      </c>
      <c r="DZ52" s="341">
        <f t="shared" si="16"/>
        <v>109683.52960589429</v>
      </c>
      <c r="EA52" s="340">
        <f>VLOOKUP($D52,'[2]S251 Template'!$D$17:$DI$100,69,0)</f>
        <v>0</v>
      </c>
      <c r="EB52" s="340">
        <f>VLOOKUP($D52,'[2]S251 Template'!$D$17:$DI$100,70,0)</f>
        <v>0</v>
      </c>
      <c r="EC52" s="340">
        <f>VLOOKUP($D52,'[2]S251 Template'!$D$17:$DI$100,71,0)</f>
        <v>0</v>
      </c>
      <c r="ED52" s="340">
        <f>VLOOKUP($D52,'[2]S251 Template'!$D$17:$DI$100,72,0)</f>
        <v>0</v>
      </c>
      <c r="EE52" s="340">
        <f>VLOOKUP($D52,'[2]S251 Template'!$D$17:$DI$100,73,0)</f>
        <v>0</v>
      </c>
      <c r="EF52" s="340">
        <f>VLOOKUP($D52,'[2]S251 Template'!$D$17:$DI$100,74,0)</f>
        <v>0</v>
      </c>
      <c r="EG52" s="340">
        <f>VLOOKUP($D52,'[2]S251 Template'!$D$17:$DI$100,75,0)</f>
        <v>0</v>
      </c>
      <c r="EH52" s="340">
        <f>VLOOKUP($D52,'[2]S251 Template'!$D$17:$DI$100,76,0)</f>
        <v>515.1505</v>
      </c>
      <c r="EI52" s="340">
        <v>0</v>
      </c>
      <c r="EJ52" s="341">
        <f>SUM(EA52:EI52)</f>
        <v>515.1505</v>
      </c>
      <c r="EK52" s="340">
        <f>VLOOKUP($D52,'[2]S251 Template'!$D$17:$DI$100,78,0)</f>
        <v>12737.093333333332</v>
      </c>
      <c r="EL52" s="340">
        <f>VLOOKUP($D52,'[2]S251 Template'!$D$17:$DI$100,79,0)</f>
        <v>48342.899999999994</v>
      </c>
      <c r="EM52" s="340">
        <f>VLOOKUP($D52,'[2]S251 Template'!$D$17:$DI$100,80,0)</f>
        <v>10956</v>
      </c>
      <c r="EN52" s="340">
        <v>0</v>
      </c>
      <c r="EO52" s="340">
        <v>0</v>
      </c>
      <c r="EP52" s="340">
        <v>0</v>
      </c>
      <c r="EQ52" s="340">
        <v>0</v>
      </c>
      <c r="ER52" s="340">
        <v>0</v>
      </c>
      <c r="ES52" s="340">
        <v>0</v>
      </c>
      <c r="ET52" s="340">
        <v>0</v>
      </c>
      <c r="EU52" s="340">
        <v>0</v>
      </c>
      <c r="EV52" s="341">
        <f>SUM(EK52:EU52)</f>
        <v>72035.99333333332</v>
      </c>
      <c r="EW52" s="340">
        <f>VLOOKUP($D52,'[2]S251 Template'!$D$17:$DI$100,84,0)</f>
        <v>0</v>
      </c>
      <c r="EX52" s="340">
        <f>VLOOKUP($D52,'[2]S251 Template'!$D$17:$DI$100,85,0)</f>
        <v>0</v>
      </c>
      <c r="EY52" s="340">
        <f>VLOOKUP($D52,'[2]S251 Template'!$D$17:$DI$100,86,0)</f>
        <v>0</v>
      </c>
      <c r="EZ52" s="340">
        <f>VLOOKUP($D52,'[2]S251 Template'!$D$17:$DI$100,87,0)</f>
        <v>0</v>
      </c>
      <c r="FA52" s="340">
        <f>VLOOKUP($D52,'[2]S251 Template'!$D$17:$DI$100,88,0)</f>
        <v>2000.0000000000002</v>
      </c>
      <c r="FB52" s="340">
        <f>VLOOKUP($D52,'[2]S251 Template'!$D$17:$DI$100,89,0)</f>
        <v>0</v>
      </c>
      <c r="FC52" s="340">
        <f>VLOOKUP($D52,'[2]S251 Template'!$D$17:$DI$100,90,0)</f>
        <v>0</v>
      </c>
      <c r="FD52" s="340">
        <f>VLOOKUP($D52,'[2]S251 Template'!$D$17:$DI$100,91,0)</f>
        <v>0</v>
      </c>
      <c r="FE52" s="340">
        <v>0</v>
      </c>
      <c r="FF52" s="341">
        <f>SUM(EW52:FE52)</f>
        <v>2000.0000000000002</v>
      </c>
      <c r="FG52" s="340">
        <v>0</v>
      </c>
      <c r="FH52" s="340">
        <v>0</v>
      </c>
      <c r="FI52" s="341">
        <f t="shared" si="17"/>
        <v>0</v>
      </c>
      <c r="FJ52" s="340">
        <f>VLOOKUP($D52,'[2]S251 Template'!$D$17:$DI$100,96,0)</f>
        <v>0</v>
      </c>
      <c r="FK52" s="340">
        <f>VLOOKUP($D52,'[2]S251 Template'!$D$17:$DI$100,97,0)</f>
        <v>-21068.2673992674</v>
      </c>
      <c r="FL52" s="340">
        <f>VLOOKUP($D52,'[2]S251 Template'!$D$17:$DI$100,98,0)</f>
        <v>0</v>
      </c>
      <c r="FM52" s="340">
        <v>0</v>
      </c>
      <c r="FN52" s="341">
        <f>SUM(FJ52:FM52)</f>
        <v>-21068.2673992674</v>
      </c>
      <c r="FO52" s="340">
        <f>VLOOKUP($D52,'[2]S251 Template'!$D$17:$DI$100,100,0)</f>
        <v>0</v>
      </c>
      <c r="FP52" s="341">
        <f t="shared" si="18"/>
        <v>106344.9</v>
      </c>
      <c r="FQ52" s="345">
        <f t="shared" si="19"/>
        <v>1768971.570733379</v>
      </c>
      <c r="FR52" s="81"/>
      <c r="FS52" s="341">
        <f t="shared" si="20"/>
        <v>321.82105263157894</v>
      </c>
      <c r="FT52" s="341">
        <f t="shared" si="21"/>
        <v>5496.755281446734</v>
      </c>
      <c r="FU52" s="346" t="s">
        <v>518</v>
      </c>
      <c r="FV52" s="340">
        <f>VLOOKUP(D52,'[6]Sheet1'!$A$3:$E$87,5,0)</f>
        <v>88200</v>
      </c>
      <c r="FW52" s="340">
        <v>0</v>
      </c>
      <c r="FX52" s="340">
        <v>0</v>
      </c>
      <c r="FY52" s="340">
        <f t="shared" si="22"/>
        <v>392238.1312361924</v>
      </c>
    </row>
    <row r="53" spans="1:181" ht="12.75" customHeight="1" thickBot="1" thickTop="1">
      <c r="A53" s="113"/>
      <c r="B53" s="338"/>
      <c r="C53" s="320" t="s">
        <v>306</v>
      </c>
      <c r="D53" s="20">
        <v>2403</v>
      </c>
      <c r="E53" s="338"/>
      <c r="F53" s="401" t="s">
        <v>281</v>
      </c>
      <c r="G53" s="340">
        <f>VLOOKUP($D53,'[3]S251 Yr2'!$D$22:$AP$96,4,0)</f>
        <v>0</v>
      </c>
      <c r="H53" s="340">
        <f>VLOOKUP($D53,'[3]S251 Yr2'!$D$22:$AP$96,5,0)</f>
        <v>23940</v>
      </c>
      <c r="I53" s="340">
        <f>VLOOKUP($D53,'[3]S251 Yr2'!$D$22:$AP$96,6,0)</f>
        <v>0</v>
      </c>
      <c r="J53" s="340">
        <f>VLOOKUP($D53,'[3]S251 Yr2'!$D$22:$AP$96,7,0)</f>
        <v>0</v>
      </c>
      <c r="K53" s="340">
        <f>VLOOKUP($D53,'[3]S251 Yr2'!$D$22:$AP$96,8,0)</f>
        <v>0</v>
      </c>
      <c r="L53" s="341">
        <f t="shared" si="2"/>
        <v>122812.2</v>
      </c>
      <c r="M53" s="345">
        <f t="shared" si="3"/>
        <v>23940</v>
      </c>
      <c r="N53" s="341">
        <f t="shared" si="4"/>
        <v>25.2</v>
      </c>
      <c r="O53" s="340">
        <f>VLOOKUP($D53,'[4]S251 Yr2'!$D$22:$AU$96,12,0)</f>
        <v>0</v>
      </c>
      <c r="P53" s="340">
        <f>VLOOKUP($D53,'[4]S251 Yr2'!$D$22:$AU$96,13,0)</f>
        <v>0</v>
      </c>
      <c r="Q53" s="340">
        <f>VLOOKUP($D53,'[4]S251 Yr2'!$D$22:$AU$96,14,0)</f>
        <v>0</v>
      </c>
      <c r="R53" s="340">
        <f>VLOOKUP($D53,'[4]S251 Yr2'!$D$22:$AU$96,15,0)</f>
        <v>0</v>
      </c>
      <c r="S53" s="342">
        <f t="shared" si="5"/>
        <v>0</v>
      </c>
      <c r="T53" s="358">
        <f t="shared" si="6"/>
        <v>0</v>
      </c>
      <c r="U53" s="340">
        <v>0</v>
      </c>
      <c r="V53" s="340">
        <v>0</v>
      </c>
      <c r="W53" s="340">
        <v>0</v>
      </c>
      <c r="X53" s="340">
        <f>VLOOKUP($D53,'[2]S251 Template'!$D$17:$DI$100,7,0)</f>
        <v>52</v>
      </c>
      <c r="Y53" s="340">
        <f>VLOOKUP($D53,'[2]S251 Template'!$D$17:$DI$100,8,0)</f>
        <v>49</v>
      </c>
      <c r="Z53" s="340">
        <f>VLOOKUP($D53,'[2]S251 Template'!$D$17:$DI$100,9,0)</f>
        <v>53</v>
      </c>
      <c r="AA53" s="340">
        <f>VLOOKUP($D53,'[2]S251 Template'!$D$17:$DI$100,10,0)</f>
        <v>56</v>
      </c>
      <c r="AB53" s="340">
        <f>VLOOKUP($D53,'[2]S251 Template'!$D$17:$DI$100,11,0)</f>
        <v>54</v>
      </c>
      <c r="AC53" s="340">
        <f>VLOOKUP($D53,'[2]S251 Template'!$D$17:$DI$100,12,0)</f>
        <v>41</v>
      </c>
      <c r="AD53" s="340">
        <f>VLOOKUP($D53,'[2]S251 Template'!$D$17:$DI$100,13,0)</f>
        <v>45</v>
      </c>
      <c r="AE53" s="340">
        <f>VLOOKUP($D53,'[2]S251 Template'!$D$17:$DI$100,14,0)</f>
        <v>0</v>
      </c>
      <c r="AF53" s="340">
        <v>0</v>
      </c>
      <c r="AG53" s="340">
        <v>0</v>
      </c>
      <c r="AH53" s="340">
        <v>0</v>
      </c>
      <c r="AI53" s="340">
        <v>0</v>
      </c>
      <c r="AJ53" s="340">
        <v>0</v>
      </c>
      <c r="AK53" s="341">
        <f t="shared" si="7"/>
        <v>1148406.52596</v>
      </c>
      <c r="AL53" s="341">
        <f t="shared" si="8"/>
        <v>350</v>
      </c>
      <c r="AM53" s="81"/>
      <c r="AN53" s="81"/>
      <c r="AO53" s="81"/>
      <c r="AP53" s="81"/>
      <c r="AQ53" s="81"/>
      <c r="AR53" s="81"/>
      <c r="AS53" s="81"/>
      <c r="AT53" s="81"/>
      <c r="AU53" s="81"/>
      <c r="AV53" s="81"/>
      <c r="AW53" s="81"/>
      <c r="AX53" s="81"/>
      <c r="AY53" s="81"/>
      <c r="AZ53" s="81"/>
      <c r="BA53" s="81"/>
      <c r="BB53" s="81"/>
      <c r="BC53" s="118"/>
      <c r="BD53" s="81"/>
      <c r="BE53" s="81"/>
      <c r="BF53" s="81"/>
      <c r="BG53" s="81"/>
      <c r="BH53" s="81"/>
      <c r="BI53" s="81"/>
      <c r="BJ53" s="81"/>
      <c r="BK53" s="81"/>
      <c r="BL53" s="81"/>
      <c r="BM53" s="81"/>
      <c r="BN53" s="81"/>
      <c r="BO53" s="81"/>
      <c r="BP53" s="81"/>
      <c r="BQ53" s="340">
        <f>VLOOKUP($D53,'[4]S251 Yr2'!$D$22:$W$96,19,0)</f>
        <v>4700</v>
      </c>
      <c r="BR53" s="340">
        <f>VLOOKUP($D53,'[4]S251 Yr2'!$D$22:$W$96,20,0)</f>
        <v>0</v>
      </c>
      <c r="BS53" s="340">
        <v>0</v>
      </c>
      <c r="BT53" s="340">
        <v>0</v>
      </c>
      <c r="BU53" s="340">
        <v>0</v>
      </c>
      <c r="BV53" s="340">
        <v>0</v>
      </c>
      <c r="BW53" s="340">
        <v>0</v>
      </c>
      <c r="BX53" s="340">
        <v>0</v>
      </c>
      <c r="BY53" s="340">
        <v>0</v>
      </c>
      <c r="BZ53" s="340">
        <v>0</v>
      </c>
      <c r="CA53" s="340">
        <v>0</v>
      </c>
      <c r="CB53" s="342">
        <f t="shared" si="9"/>
        <v>4700</v>
      </c>
      <c r="CC53" s="340">
        <v>0</v>
      </c>
      <c r="CD53" s="340">
        <v>0</v>
      </c>
      <c r="CE53" s="340">
        <v>0</v>
      </c>
      <c r="CF53" s="340">
        <v>0</v>
      </c>
      <c r="CG53" s="340">
        <v>0</v>
      </c>
      <c r="CH53" s="340">
        <v>0</v>
      </c>
      <c r="CI53" s="340">
        <f>VLOOKUP($D53,'[2]S251 Template'!$D$17:$AK$100,32,0)</f>
        <v>69919.43</v>
      </c>
      <c r="CJ53" s="340">
        <f>VLOOKUP($D53,'[2]S251 Template'!$D$17:$AK$100,33,0)</f>
        <v>28305.48</v>
      </c>
      <c r="CK53" s="340">
        <f>VLOOKUP($D53,'[2]S251 Template'!$D$17:$AK$100,34,0)</f>
        <v>1628</v>
      </c>
      <c r="CL53" s="340">
        <v>0</v>
      </c>
      <c r="CM53" s="340">
        <v>0</v>
      </c>
      <c r="CN53" s="340">
        <v>0</v>
      </c>
      <c r="CO53" s="340">
        <v>0</v>
      </c>
      <c r="CP53" s="340">
        <v>0</v>
      </c>
      <c r="CQ53" s="340">
        <v>0</v>
      </c>
      <c r="CR53" s="340">
        <v>5640.511120097048</v>
      </c>
      <c r="CS53" s="340">
        <v>0</v>
      </c>
      <c r="CT53" s="341">
        <f t="shared" si="10"/>
        <v>105493.42112009703</v>
      </c>
      <c r="CU53" s="343"/>
      <c r="CV53" s="81"/>
      <c r="CW53" s="81"/>
      <c r="CX53" s="340">
        <f>VLOOKUP($D53,'[2]S251 Template'!$D$17:$AR$100,39,0)</f>
        <v>16580.148942609</v>
      </c>
      <c r="CY53" s="340">
        <f>VLOOKUP($D53,'[2]S251 Template'!$D$17:$AR$100,40,0)</f>
        <v>13614.157736139558</v>
      </c>
      <c r="CZ53" s="340">
        <f>VLOOKUP($D53,'[2]S251 Template'!$D$17:$AR$100,41,0)</f>
        <v>6890.871658098961</v>
      </c>
      <c r="DA53" s="341">
        <f t="shared" si="11"/>
        <v>37085.17833684752</v>
      </c>
      <c r="DB53" s="340">
        <f>VLOOKUP(D53,'[2]S251 Template'!$D$17:$AT$100,43,0)</f>
        <v>89732</v>
      </c>
      <c r="DC53" s="340">
        <v>0</v>
      </c>
      <c r="DD53" s="341">
        <f t="shared" si="12"/>
        <v>89732</v>
      </c>
      <c r="DE53" s="340">
        <f>VLOOKUP(D53,'[2]S251 Template'!$D$17:$AW$100,46,0)</f>
        <v>0</v>
      </c>
      <c r="DF53" s="340">
        <v>0</v>
      </c>
      <c r="DG53" s="341">
        <f t="shared" si="13"/>
        <v>0</v>
      </c>
      <c r="DH53" s="340">
        <v>0</v>
      </c>
      <c r="DI53" s="340">
        <v>0</v>
      </c>
      <c r="DJ53" s="341">
        <f t="shared" si="14"/>
        <v>0</v>
      </c>
      <c r="DK53" s="340">
        <f>VLOOKUP($D53,'[2]S251 Template'!$D$17:$BL$100,52,0)</f>
        <v>156248.6891625</v>
      </c>
      <c r="DL53" s="340">
        <f>VLOOKUP($D53,'[2]S251 Template'!$D$17:$BL$100,53,0)</f>
        <v>14338.682999999999</v>
      </c>
      <c r="DM53" s="340">
        <f>VLOOKUP($D53,'[2]S251 Template'!$D$17:$BL$100,54,0)</f>
        <v>3756.7349459999996</v>
      </c>
      <c r="DN53" s="340">
        <f>VLOOKUP($D53,'[2]S251 Template'!$D$17:$BL$100,55,0)</f>
        <v>15270.697395</v>
      </c>
      <c r="DO53" s="340">
        <f>VLOOKUP($D53,'[2]S251 Template'!$D$17:$BL$100,56,0)</f>
        <v>162454.81724999996</v>
      </c>
      <c r="DP53" s="340">
        <f>VLOOKUP($D53,'[2]S251 Template'!$D$17:$BL$100,57,0)</f>
        <v>0</v>
      </c>
      <c r="DQ53" s="340">
        <f>VLOOKUP($D53,'[2]S251 Template'!$D$17:$BL$100,58,0)</f>
        <v>0</v>
      </c>
      <c r="DR53" s="340">
        <f>VLOOKUP($D53,'[2]S251 Template'!$D$17:$BL$100,59,0)</f>
        <v>21507.26</v>
      </c>
      <c r="DS53" s="340">
        <f>VLOOKUP($D53,'[2]S251 Template'!$D$17:$BL$100,60,0)</f>
        <v>11349</v>
      </c>
      <c r="DT53" s="340">
        <f>VLOOKUP($D53,'[2]S251 Template'!$D$17:$BL$100,61,0)</f>
        <v>0</v>
      </c>
      <c r="DU53" s="341">
        <f t="shared" si="15"/>
        <v>384925.88175349997</v>
      </c>
      <c r="DV53" s="340">
        <f>VLOOKUP($D53,'[2]S251 Template'!$D$17:$DI$100,63,0)</f>
        <v>5597.081048698992</v>
      </c>
      <c r="DW53" s="340">
        <f>VLOOKUP($D53,'[2]S251 Template'!$D$17:$DI$100,64,0)</f>
        <v>19854.3</v>
      </c>
      <c r="DX53" s="340">
        <f>VLOOKUP($D53,'[2]S251 Template'!$D$17:$DI$100,65,0)</f>
        <v>44310.84</v>
      </c>
      <c r="DY53" s="340">
        <f>VLOOKUP($D53,'[2]S251 Template'!$D$17:$DI$100,66,0)</f>
        <v>25660.74</v>
      </c>
      <c r="DZ53" s="341">
        <f t="shared" si="16"/>
        <v>95422.961048699</v>
      </c>
      <c r="EA53" s="340">
        <f>VLOOKUP($D53,'[2]S251 Template'!$D$17:$DI$100,69,0)</f>
        <v>0</v>
      </c>
      <c r="EB53" s="340">
        <f>VLOOKUP($D53,'[2]S251 Template'!$D$17:$DI$100,70,0)</f>
        <v>0</v>
      </c>
      <c r="EC53" s="340">
        <f>VLOOKUP($D53,'[2]S251 Template'!$D$17:$DI$100,71,0)</f>
        <v>0</v>
      </c>
      <c r="ED53" s="340">
        <f>VLOOKUP($D53,'[2]S251 Template'!$D$17:$DI$100,72,0)</f>
        <v>0</v>
      </c>
      <c r="EE53" s="340">
        <f>VLOOKUP($D53,'[2]S251 Template'!$D$17:$DI$100,73,0)</f>
        <v>0</v>
      </c>
      <c r="EF53" s="340">
        <f>VLOOKUP($D53,'[2]S251 Template'!$D$17:$DI$100,74,0)</f>
        <v>0</v>
      </c>
      <c r="EG53" s="340">
        <f>VLOOKUP($D53,'[2]S251 Template'!$D$17:$DI$100,75,0)</f>
        <v>0</v>
      </c>
      <c r="EH53" s="340">
        <f>VLOOKUP($D53,'[2]S251 Template'!$D$17:$DI$100,76,0)</f>
        <v>0</v>
      </c>
      <c r="EI53" s="340">
        <v>0</v>
      </c>
      <c r="EJ53" s="341">
        <f>SUM(EA53:EI53)</f>
        <v>0</v>
      </c>
      <c r="EK53" s="340">
        <f>VLOOKUP($D53,'[2]S251 Template'!$D$17:$DI$100,78,0)</f>
        <v>3322.72</v>
      </c>
      <c r="EL53" s="340">
        <f>VLOOKUP($D53,'[2]S251 Template'!$D$17:$DI$100,79,0)</f>
        <v>40158.649999999965</v>
      </c>
      <c r="EM53" s="340">
        <f>VLOOKUP($D53,'[2]S251 Template'!$D$17:$DI$100,80,0)</f>
        <v>87775</v>
      </c>
      <c r="EN53" s="340">
        <v>0</v>
      </c>
      <c r="EO53" s="340">
        <v>0</v>
      </c>
      <c r="EP53" s="340">
        <v>0</v>
      </c>
      <c r="EQ53" s="340">
        <v>0</v>
      </c>
      <c r="ER53" s="340">
        <v>0</v>
      </c>
      <c r="ES53" s="340">
        <v>0</v>
      </c>
      <c r="ET53" s="340">
        <v>0</v>
      </c>
      <c r="EU53" s="340">
        <v>0</v>
      </c>
      <c r="EV53" s="341">
        <f>SUM(EK53:EU53)</f>
        <v>131256.36999999997</v>
      </c>
      <c r="EW53" s="340">
        <f>VLOOKUP($D53,'[2]S251 Template'!$D$17:$DI$100,84,0)</f>
        <v>0</v>
      </c>
      <c r="EX53" s="340">
        <f>VLOOKUP($D53,'[2]S251 Template'!$D$17:$DI$100,85,0)</f>
        <v>0</v>
      </c>
      <c r="EY53" s="340">
        <f>VLOOKUP($D53,'[2]S251 Template'!$D$17:$DI$100,86,0)</f>
        <v>0</v>
      </c>
      <c r="EZ53" s="340">
        <f>VLOOKUP($D53,'[2]S251 Template'!$D$17:$DI$100,87,0)</f>
        <v>5341.08</v>
      </c>
      <c r="FA53" s="340">
        <f>VLOOKUP($D53,'[2]S251 Template'!$D$17:$DI$100,88,0)</f>
        <v>0</v>
      </c>
      <c r="FB53" s="340">
        <f>VLOOKUP($D53,'[2]S251 Template'!$D$17:$DI$100,89,0)</f>
        <v>0</v>
      </c>
      <c r="FC53" s="340">
        <f>VLOOKUP($D53,'[2]S251 Template'!$D$17:$DI$100,90,0)</f>
        <v>0</v>
      </c>
      <c r="FD53" s="340">
        <f>VLOOKUP($D53,'[2]S251 Template'!$D$17:$DI$100,91,0)</f>
        <v>55000</v>
      </c>
      <c r="FE53" s="340">
        <v>0</v>
      </c>
      <c r="FF53" s="341">
        <f>SUM(EW53:FE53)</f>
        <v>60341.08</v>
      </c>
      <c r="FG53" s="340">
        <v>0</v>
      </c>
      <c r="FH53" s="340">
        <v>0</v>
      </c>
      <c r="FI53" s="341">
        <f t="shared" si="17"/>
        <v>0</v>
      </c>
      <c r="FJ53" s="340">
        <f>VLOOKUP($D53,'[2]S251 Template'!$D$17:$DI$100,96,0)</f>
        <v>0</v>
      </c>
      <c r="FK53" s="340">
        <f>VLOOKUP($D53,'[2]S251 Template'!$D$17:$DI$100,97,0)</f>
        <v>-24825.976415094337</v>
      </c>
      <c r="FL53" s="340">
        <f>VLOOKUP($D53,'[2]S251 Template'!$D$17:$DI$100,98,0)</f>
        <v>0</v>
      </c>
      <c r="FM53" s="340">
        <v>0</v>
      </c>
      <c r="FN53" s="341">
        <f>SUM(FJ53:FM53)</f>
        <v>-24825.976415094337</v>
      </c>
      <c r="FO53" s="340">
        <f>VLOOKUP($D53,'[2]S251 Template'!$D$17:$DI$100,100,0)</f>
        <v>0</v>
      </c>
      <c r="FP53" s="341">
        <f t="shared" si="18"/>
        <v>127512.2</v>
      </c>
      <c r="FQ53" s="345">
        <f t="shared" si="19"/>
        <v>2155349.6418040493</v>
      </c>
      <c r="FR53" s="81"/>
      <c r="FS53" s="341">
        <f t="shared" si="20"/>
        <v>375.2</v>
      </c>
      <c r="FT53" s="341">
        <f t="shared" si="21"/>
        <v>5744.535292654716</v>
      </c>
      <c r="FU53" s="346" t="s">
        <v>518</v>
      </c>
      <c r="FV53" s="340">
        <f>VLOOKUP(D53,'[6]Sheet1'!$A$3:$E$87,5,0)</f>
        <v>91800</v>
      </c>
      <c r="FW53" s="340">
        <v>0</v>
      </c>
      <c r="FX53" s="340">
        <v>0</v>
      </c>
      <c r="FY53" s="340">
        <f t="shared" si="22"/>
        <v>516443.0600903475</v>
      </c>
    </row>
    <row r="54" spans="1:181" ht="12.75" customHeight="1" thickBot="1" thickTop="1">
      <c r="A54" s="113"/>
      <c r="B54" s="338"/>
      <c r="C54" s="320" t="s">
        <v>307</v>
      </c>
      <c r="D54" s="20">
        <v>2491</v>
      </c>
      <c r="E54" s="338"/>
      <c r="F54" s="401" t="s">
        <v>281</v>
      </c>
      <c r="G54" s="340">
        <f>VLOOKUP($D54,'[3]S251 Yr2'!$D$22:$AP$96,4,0)</f>
        <v>0</v>
      </c>
      <c r="H54" s="340">
        <f>VLOOKUP($D54,'[3]S251 Yr2'!$D$22:$AP$96,5,0)</f>
        <v>19680</v>
      </c>
      <c r="I54" s="340">
        <f>VLOOKUP($D54,'[3]S251 Yr2'!$D$22:$AP$96,6,0)</f>
        <v>0</v>
      </c>
      <c r="J54" s="340">
        <f>VLOOKUP($D54,'[3]S251 Yr2'!$D$22:$AP$96,7,0)</f>
        <v>0</v>
      </c>
      <c r="K54" s="340">
        <f>VLOOKUP($D54,'[3]S251 Yr2'!$D$22:$AP$96,8,0)</f>
        <v>0</v>
      </c>
      <c r="L54" s="341">
        <f t="shared" si="2"/>
        <v>100958.4</v>
      </c>
      <c r="M54" s="345">
        <f t="shared" si="3"/>
        <v>19680</v>
      </c>
      <c r="N54" s="341">
        <f t="shared" si="4"/>
        <v>20.71578947368421</v>
      </c>
      <c r="O54" s="340">
        <f>VLOOKUP($D54,'[4]S251 Yr2'!$D$22:$AU$96,12,0)</f>
        <v>0</v>
      </c>
      <c r="P54" s="340">
        <f>VLOOKUP($D54,'[4]S251 Yr2'!$D$22:$AU$96,13,0)</f>
        <v>6240</v>
      </c>
      <c r="Q54" s="340">
        <f>VLOOKUP($D54,'[4]S251 Yr2'!$D$22:$AU$96,14,0)</f>
        <v>0</v>
      </c>
      <c r="R54" s="340">
        <f>VLOOKUP($D54,'[4]S251 Yr2'!$D$22:$AU$96,15,0)</f>
        <v>0</v>
      </c>
      <c r="S54" s="342">
        <f t="shared" si="5"/>
        <v>32011.2</v>
      </c>
      <c r="T54" s="358">
        <f t="shared" si="6"/>
        <v>6240</v>
      </c>
      <c r="U54" s="340">
        <v>0</v>
      </c>
      <c r="V54" s="340">
        <v>0</v>
      </c>
      <c r="W54" s="340">
        <v>0</v>
      </c>
      <c r="X54" s="340">
        <f>VLOOKUP($D54,'[2]S251 Template'!$D$17:$DI$100,7,0)</f>
        <v>89</v>
      </c>
      <c r="Y54" s="340">
        <f>VLOOKUP($D54,'[2]S251 Template'!$D$17:$DI$100,8,0)</f>
        <v>57</v>
      </c>
      <c r="Z54" s="340">
        <f>VLOOKUP($D54,'[2]S251 Template'!$D$17:$DI$100,9,0)</f>
        <v>59</v>
      </c>
      <c r="AA54" s="340">
        <f>VLOOKUP($D54,'[2]S251 Template'!$D$17:$DI$100,10,0)</f>
        <v>55</v>
      </c>
      <c r="AB54" s="340">
        <f>VLOOKUP($D54,'[2]S251 Template'!$D$17:$DI$100,11,0)</f>
        <v>52</v>
      </c>
      <c r="AC54" s="340">
        <f>VLOOKUP($D54,'[2]S251 Template'!$D$17:$DI$100,12,0)</f>
        <v>47</v>
      </c>
      <c r="AD54" s="340">
        <f>VLOOKUP($D54,'[2]S251 Template'!$D$17:$DI$100,13,0)</f>
        <v>41</v>
      </c>
      <c r="AE54" s="340">
        <f>VLOOKUP($D54,'[2]S251 Template'!$D$17:$DI$100,14,0)</f>
        <v>0</v>
      </c>
      <c r="AF54" s="340">
        <v>0</v>
      </c>
      <c r="AG54" s="340">
        <v>0</v>
      </c>
      <c r="AH54" s="340">
        <v>0</v>
      </c>
      <c r="AI54" s="340">
        <v>0</v>
      </c>
      <c r="AJ54" s="340">
        <v>0</v>
      </c>
      <c r="AK54" s="341">
        <f t="shared" si="7"/>
        <v>1335246.71394</v>
      </c>
      <c r="AL54" s="341">
        <f t="shared" si="8"/>
        <v>400</v>
      </c>
      <c r="AM54" s="81"/>
      <c r="AN54" s="81"/>
      <c r="AO54" s="81"/>
      <c r="AP54" s="81"/>
      <c r="AQ54" s="81"/>
      <c r="AR54" s="81"/>
      <c r="AS54" s="81"/>
      <c r="AT54" s="81"/>
      <c r="AU54" s="81"/>
      <c r="AV54" s="81"/>
      <c r="AW54" s="81"/>
      <c r="AX54" s="81"/>
      <c r="AY54" s="81"/>
      <c r="AZ54" s="81"/>
      <c r="BA54" s="81"/>
      <c r="BB54" s="81"/>
      <c r="BC54" s="118"/>
      <c r="BD54" s="81"/>
      <c r="BE54" s="81"/>
      <c r="BF54" s="81"/>
      <c r="BG54" s="81"/>
      <c r="BH54" s="81"/>
      <c r="BI54" s="81"/>
      <c r="BJ54" s="81"/>
      <c r="BK54" s="81"/>
      <c r="BL54" s="81"/>
      <c r="BM54" s="81"/>
      <c r="BN54" s="81"/>
      <c r="BO54" s="81"/>
      <c r="BP54" s="81"/>
      <c r="BQ54" s="340">
        <f>VLOOKUP($D54,'[4]S251 Yr2'!$D$22:$W$96,19,0)</f>
        <v>12700</v>
      </c>
      <c r="BR54" s="340">
        <f>VLOOKUP($D54,'[4]S251 Yr2'!$D$22:$W$96,20,0)</f>
        <v>0</v>
      </c>
      <c r="BS54" s="340">
        <v>0</v>
      </c>
      <c r="BT54" s="340">
        <v>0</v>
      </c>
      <c r="BU54" s="340">
        <v>0</v>
      </c>
      <c r="BV54" s="340">
        <v>0</v>
      </c>
      <c r="BW54" s="340">
        <v>0</v>
      </c>
      <c r="BX54" s="340">
        <v>0</v>
      </c>
      <c r="BY54" s="340">
        <v>0</v>
      </c>
      <c r="BZ54" s="340">
        <v>0</v>
      </c>
      <c r="CA54" s="340">
        <v>0</v>
      </c>
      <c r="CB54" s="342">
        <f t="shared" si="9"/>
        <v>12700</v>
      </c>
      <c r="CC54" s="340">
        <v>0</v>
      </c>
      <c r="CD54" s="340">
        <v>0</v>
      </c>
      <c r="CE54" s="340">
        <v>0</v>
      </c>
      <c r="CF54" s="340">
        <v>0</v>
      </c>
      <c r="CG54" s="340">
        <v>0</v>
      </c>
      <c r="CH54" s="340">
        <v>0</v>
      </c>
      <c r="CI54" s="340">
        <f>VLOOKUP($D54,'[2]S251 Template'!$D$17:$AK$100,32,0)</f>
        <v>90422.12</v>
      </c>
      <c r="CJ54" s="340">
        <f>VLOOKUP($D54,'[2]S251 Template'!$D$17:$AK$100,33,0)</f>
        <v>29740.32</v>
      </c>
      <c r="CK54" s="340">
        <f>VLOOKUP($D54,'[2]S251 Template'!$D$17:$AK$100,34,0)</f>
        <v>1860</v>
      </c>
      <c r="CL54" s="340">
        <v>0</v>
      </c>
      <c r="CM54" s="340">
        <v>0</v>
      </c>
      <c r="CN54" s="340">
        <v>0</v>
      </c>
      <c r="CO54" s="340">
        <v>0</v>
      </c>
      <c r="CP54" s="340">
        <v>0</v>
      </c>
      <c r="CQ54" s="340">
        <v>0</v>
      </c>
      <c r="CR54" s="340">
        <v>6446.298422968054</v>
      </c>
      <c r="CS54" s="340">
        <v>0</v>
      </c>
      <c r="CT54" s="341">
        <f t="shared" si="10"/>
        <v>128468.73842296806</v>
      </c>
      <c r="CU54" s="343"/>
      <c r="CV54" s="81"/>
      <c r="CW54" s="81"/>
      <c r="CX54" s="340">
        <f>VLOOKUP($D54,'[2]S251 Template'!$D$17:$AR$100,39,0)</f>
        <v>26844.050668986</v>
      </c>
      <c r="CY54" s="340">
        <f>VLOOKUP($D54,'[2]S251 Template'!$D$17:$AR$100,40,0)</f>
        <v>9076.10515742637</v>
      </c>
      <c r="CZ54" s="340">
        <f>VLOOKUP($D54,'[2]S251 Template'!$D$17:$AR$100,41,0)</f>
        <v>8714.925920536922</v>
      </c>
      <c r="DA54" s="341">
        <f t="shared" si="11"/>
        <v>44635.0817469493</v>
      </c>
      <c r="DB54" s="340">
        <f>VLOOKUP(D54,'[2]S251 Template'!$D$17:$AT$100,43,0)</f>
        <v>57758</v>
      </c>
      <c r="DC54" s="340">
        <v>0</v>
      </c>
      <c r="DD54" s="341">
        <f t="shared" si="12"/>
        <v>57758</v>
      </c>
      <c r="DE54" s="340">
        <f>VLOOKUP(D54,'[2]S251 Template'!$D$17:$AW$100,46,0)</f>
        <v>0</v>
      </c>
      <c r="DF54" s="340">
        <v>0</v>
      </c>
      <c r="DG54" s="341">
        <f t="shared" si="13"/>
        <v>0</v>
      </c>
      <c r="DH54" s="340">
        <v>0</v>
      </c>
      <c r="DI54" s="340">
        <v>0</v>
      </c>
      <c r="DJ54" s="341">
        <f t="shared" si="14"/>
        <v>0</v>
      </c>
      <c r="DK54" s="340">
        <f>VLOOKUP($D54,'[2]S251 Template'!$D$17:$BL$100,52,0)</f>
        <v>172573.179075</v>
      </c>
      <c r="DL54" s="340">
        <f>VLOOKUP($D54,'[2]S251 Template'!$D$17:$BL$100,53,0)</f>
        <v>13478.362019999999</v>
      </c>
      <c r="DM54" s="340">
        <f>VLOOKUP($D54,'[2]S251 Template'!$D$17:$BL$100,54,0)</f>
        <v>4100.863337999999</v>
      </c>
      <c r="DN54" s="340">
        <f>VLOOKUP($D54,'[2]S251 Template'!$D$17:$BL$100,55,0)</f>
        <v>12474.65421</v>
      </c>
      <c r="DO54" s="340">
        <f>VLOOKUP($D54,'[2]S251 Template'!$D$17:$BL$100,56,0)</f>
        <v>208797.72749999995</v>
      </c>
      <c r="DP54" s="340">
        <f>VLOOKUP($D54,'[2]S251 Template'!$D$17:$BL$100,57,0)</f>
        <v>0</v>
      </c>
      <c r="DQ54" s="340">
        <f>VLOOKUP($D54,'[2]S251 Template'!$D$17:$BL$100,58,0)</f>
        <v>0</v>
      </c>
      <c r="DR54" s="340">
        <f>VLOOKUP($D54,'[2]S251 Template'!$D$17:$BL$100,59,0)</f>
        <v>21507.26</v>
      </c>
      <c r="DS54" s="340">
        <f>VLOOKUP($D54,'[2]S251 Template'!$D$17:$BL$100,60,0)</f>
        <v>15068</v>
      </c>
      <c r="DT54" s="340">
        <f>VLOOKUP($D54,'[2]S251 Template'!$D$17:$BL$100,61,0)</f>
        <v>0</v>
      </c>
      <c r="DU54" s="341">
        <f t="shared" si="15"/>
        <v>448000.04614299996</v>
      </c>
      <c r="DV54" s="340">
        <f>VLOOKUP($D54,'[2]S251 Template'!$D$17:$DI$100,63,0)</f>
        <v>5163.341874273843</v>
      </c>
      <c r="DW54" s="340">
        <f>VLOOKUP($D54,'[2]S251 Template'!$D$17:$DI$100,64,0)</f>
        <v>21956.52</v>
      </c>
      <c r="DX54" s="340">
        <f>VLOOKUP($D54,'[2]S251 Template'!$D$17:$DI$100,65,0)</f>
        <v>54269.44</v>
      </c>
      <c r="DY54" s="340">
        <f>VLOOKUP($D54,'[2]S251 Template'!$D$17:$DI$100,66,0)</f>
        <v>31427.84</v>
      </c>
      <c r="DZ54" s="341">
        <f t="shared" si="16"/>
        <v>112817.14187427385</v>
      </c>
      <c r="EA54" s="340">
        <f>VLOOKUP($D54,'[2]S251 Template'!$D$17:$DI$100,69,0)</f>
        <v>0</v>
      </c>
      <c r="EB54" s="340">
        <f>VLOOKUP($D54,'[2]S251 Template'!$D$17:$DI$100,70,0)</f>
        <v>0</v>
      </c>
      <c r="EC54" s="340">
        <f>VLOOKUP($D54,'[2]S251 Template'!$D$17:$DI$100,71,0)</f>
        <v>0</v>
      </c>
      <c r="ED54" s="340">
        <f>VLOOKUP($D54,'[2]S251 Template'!$D$17:$DI$100,72,0)</f>
        <v>0</v>
      </c>
      <c r="EE54" s="340">
        <f>VLOOKUP($D54,'[2]S251 Template'!$D$17:$DI$100,73,0)</f>
        <v>0</v>
      </c>
      <c r="EF54" s="340">
        <f>VLOOKUP($D54,'[2]S251 Template'!$D$17:$DI$100,74,0)</f>
        <v>0</v>
      </c>
      <c r="EG54" s="340">
        <f>VLOOKUP($D54,'[2]S251 Template'!$D$17:$DI$100,75,0)</f>
        <v>0</v>
      </c>
      <c r="EH54" s="340">
        <f>VLOOKUP($D54,'[2]S251 Template'!$D$17:$DI$100,76,0)</f>
        <v>0</v>
      </c>
      <c r="EI54" s="340">
        <v>0</v>
      </c>
      <c r="EJ54" s="341">
        <f>SUM(EA54:EI54)</f>
        <v>0</v>
      </c>
      <c r="EK54" s="340">
        <f>VLOOKUP($D54,'[2]S251 Template'!$D$17:$DI$100,78,0)</f>
        <v>8860.586666666666</v>
      </c>
      <c r="EL54" s="340">
        <f>VLOOKUP($D54,'[2]S251 Template'!$D$17:$DI$100,79,0)</f>
        <v>32536.649999999965</v>
      </c>
      <c r="EM54" s="340">
        <f>VLOOKUP($D54,'[2]S251 Template'!$D$17:$DI$100,80,0)</f>
        <v>45195</v>
      </c>
      <c r="EN54" s="340">
        <v>0</v>
      </c>
      <c r="EO54" s="340">
        <v>0</v>
      </c>
      <c r="EP54" s="340">
        <v>0</v>
      </c>
      <c r="EQ54" s="340">
        <v>0</v>
      </c>
      <c r="ER54" s="340">
        <v>0</v>
      </c>
      <c r="ES54" s="340">
        <v>0</v>
      </c>
      <c r="ET54" s="340">
        <v>0</v>
      </c>
      <c r="EU54" s="340">
        <v>0</v>
      </c>
      <c r="EV54" s="341">
        <f>SUM(EK54:EU54)</f>
        <v>86592.23666666663</v>
      </c>
      <c r="EW54" s="340">
        <f>VLOOKUP($D54,'[2]S251 Template'!$D$17:$DI$100,84,0)</f>
        <v>0</v>
      </c>
      <c r="EX54" s="340">
        <f>VLOOKUP($D54,'[2]S251 Template'!$D$17:$DI$100,85,0)</f>
        <v>0</v>
      </c>
      <c r="EY54" s="340">
        <f>VLOOKUP($D54,'[2]S251 Template'!$D$17:$DI$100,86,0)</f>
        <v>0</v>
      </c>
      <c r="EZ54" s="340">
        <f>VLOOKUP($D54,'[2]S251 Template'!$D$17:$DI$100,87,0)</f>
        <v>0</v>
      </c>
      <c r="FA54" s="340">
        <f>VLOOKUP($D54,'[2]S251 Template'!$D$17:$DI$100,88,0)</f>
        <v>2000.0000000000002</v>
      </c>
      <c r="FB54" s="340">
        <f>VLOOKUP($D54,'[2]S251 Template'!$D$17:$DI$100,89,0)</f>
        <v>0</v>
      </c>
      <c r="FC54" s="340">
        <f>VLOOKUP($D54,'[2]S251 Template'!$D$17:$DI$100,90,0)</f>
        <v>0</v>
      </c>
      <c r="FD54" s="340">
        <f>VLOOKUP($D54,'[2]S251 Template'!$D$17:$DI$100,91,0)</f>
        <v>0</v>
      </c>
      <c r="FE54" s="340">
        <v>0</v>
      </c>
      <c r="FF54" s="341">
        <f>SUM(EW54:FE54)</f>
        <v>2000.0000000000002</v>
      </c>
      <c r="FG54" s="340">
        <v>0</v>
      </c>
      <c r="FH54" s="340">
        <v>0</v>
      </c>
      <c r="FI54" s="341">
        <f t="shared" si="17"/>
        <v>0</v>
      </c>
      <c r="FJ54" s="340">
        <f>VLOOKUP($D54,'[2]S251 Template'!$D$17:$DI$100,96,0)</f>
        <v>0</v>
      </c>
      <c r="FK54" s="340">
        <f>VLOOKUP($D54,'[2]S251 Template'!$D$17:$DI$100,97,0)</f>
        <v>-24078.198211189912</v>
      </c>
      <c r="FL54" s="340">
        <f>VLOOKUP($D54,'[2]S251 Template'!$D$17:$DI$100,98,0)</f>
        <v>0</v>
      </c>
      <c r="FM54" s="340">
        <v>0</v>
      </c>
      <c r="FN54" s="341">
        <f>SUM(FJ54:FM54)</f>
        <v>-24078.198211189912</v>
      </c>
      <c r="FO54" s="340">
        <f>VLOOKUP($D54,'[2]S251 Template'!$D$17:$DI$100,100,0)</f>
        <v>0</v>
      </c>
      <c r="FP54" s="341">
        <f t="shared" si="18"/>
        <v>145669.6</v>
      </c>
      <c r="FQ54" s="345">
        <f t="shared" si="19"/>
        <v>2337109.360582668</v>
      </c>
      <c r="FR54" s="81"/>
      <c r="FS54" s="341">
        <f t="shared" si="20"/>
        <v>420.7157894736842</v>
      </c>
      <c r="FT54" s="341">
        <f t="shared" si="21"/>
        <v>5555.078794419372</v>
      </c>
      <c r="FU54" s="346" t="s">
        <v>518</v>
      </c>
      <c r="FV54" s="340">
        <f>VLOOKUP(D54,'[6]Sheet1'!$A$3:$E$87,5,0)</f>
        <v>111600</v>
      </c>
      <c r="FW54" s="340">
        <v>0</v>
      </c>
      <c r="FX54" s="340">
        <v>0</v>
      </c>
      <c r="FY54" s="340">
        <f t="shared" si="22"/>
        <v>563093.1278899492</v>
      </c>
    </row>
    <row r="55" spans="1:181" ht="12.75" customHeight="1" thickBot="1" thickTop="1">
      <c r="A55" s="113"/>
      <c r="B55" s="338"/>
      <c r="C55" s="320" t="s">
        <v>308</v>
      </c>
      <c r="D55" s="20">
        <v>2493</v>
      </c>
      <c r="E55" s="338"/>
      <c r="F55" s="401" t="s">
        <v>281</v>
      </c>
      <c r="G55" s="340">
        <f>VLOOKUP($D55,'[3]S251 Yr2'!$D$22:$AP$96,4,0)</f>
        <v>0</v>
      </c>
      <c r="H55" s="340">
        <f>VLOOKUP($D55,'[3]S251 Yr2'!$D$22:$AP$96,5,0)</f>
        <v>27870</v>
      </c>
      <c r="I55" s="340">
        <f>VLOOKUP($D55,'[3]S251 Yr2'!$D$22:$AP$96,6,0)</f>
        <v>0</v>
      </c>
      <c r="J55" s="340">
        <f>VLOOKUP($D55,'[3]S251 Yr2'!$D$22:$AP$96,7,0)</f>
        <v>0</v>
      </c>
      <c r="K55" s="340">
        <f>VLOOKUP($D55,'[3]S251 Yr2'!$D$22:$AP$96,8,0)</f>
        <v>0</v>
      </c>
      <c r="L55" s="341">
        <f t="shared" si="2"/>
        <v>142973.1</v>
      </c>
      <c r="M55" s="345">
        <f t="shared" si="3"/>
        <v>27870</v>
      </c>
      <c r="N55" s="341">
        <f t="shared" si="4"/>
        <v>29.33684210526316</v>
      </c>
      <c r="O55" s="340">
        <f>VLOOKUP($D55,'[4]S251 Yr2'!$D$22:$AU$96,12,0)</f>
        <v>0</v>
      </c>
      <c r="P55" s="340">
        <f>VLOOKUP($D55,'[4]S251 Yr2'!$D$22:$AU$96,13,0)</f>
        <v>0</v>
      </c>
      <c r="Q55" s="340">
        <f>VLOOKUP($D55,'[4]S251 Yr2'!$D$22:$AU$96,14,0)</f>
        <v>0</v>
      </c>
      <c r="R55" s="340">
        <f>VLOOKUP($D55,'[4]S251 Yr2'!$D$22:$AU$96,15,0)</f>
        <v>0</v>
      </c>
      <c r="S55" s="342">
        <f t="shared" si="5"/>
        <v>0</v>
      </c>
      <c r="T55" s="358">
        <f t="shared" si="6"/>
        <v>0</v>
      </c>
      <c r="U55" s="340">
        <v>0</v>
      </c>
      <c r="V55" s="340">
        <v>0</v>
      </c>
      <c r="W55" s="340">
        <v>0</v>
      </c>
      <c r="X55" s="340">
        <f>VLOOKUP($D55,'[2]S251 Template'!$D$17:$DI$100,7,0)</f>
        <v>81</v>
      </c>
      <c r="Y55" s="340">
        <f>VLOOKUP($D55,'[2]S251 Template'!$D$17:$DI$100,8,0)</f>
        <v>54</v>
      </c>
      <c r="Z55" s="340">
        <f>VLOOKUP($D55,'[2]S251 Template'!$D$17:$DI$100,9,0)</f>
        <v>55</v>
      </c>
      <c r="AA55" s="340">
        <f>VLOOKUP($D55,'[2]S251 Template'!$D$17:$DI$100,10,0)</f>
        <v>55</v>
      </c>
      <c r="AB55" s="340">
        <f>VLOOKUP($D55,'[2]S251 Template'!$D$17:$DI$100,11,0)</f>
        <v>39</v>
      </c>
      <c r="AC55" s="340">
        <f>VLOOKUP($D55,'[2]S251 Template'!$D$17:$DI$100,12,0)</f>
        <v>45</v>
      </c>
      <c r="AD55" s="340">
        <f>VLOOKUP($D55,'[2]S251 Template'!$D$17:$DI$100,13,0)</f>
        <v>41</v>
      </c>
      <c r="AE55" s="340">
        <f>VLOOKUP($D55,'[2]S251 Template'!$D$17:$DI$100,14,0)</f>
        <v>0</v>
      </c>
      <c r="AF55" s="340">
        <v>0</v>
      </c>
      <c r="AG55" s="340">
        <v>0</v>
      </c>
      <c r="AH55" s="340">
        <v>0</v>
      </c>
      <c r="AI55" s="340">
        <v>0</v>
      </c>
      <c r="AJ55" s="340">
        <v>0</v>
      </c>
      <c r="AK55" s="341">
        <f t="shared" si="7"/>
        <v>1234166.41968</v>
      </c>
      <c r="AL55" s="341">
        <f t="shared" si="8"/>
        <v>370</v>
      </c>
      <c r="AM55" s="81"/>
      <c r="AN55" s="81"/>
      <c r="AO55" s="81"/>
      <c r="AP55" s="81"/>
      <c r="AQ55" s="81"/>
      <c r="AR55" s="81"/>
      <c r="AS55" s="81"/>
      <c r="AT55" s="81"/>
      <c r="AU55" s="81"/>
      <c r="AV55" s="81"/>
      <c r="AW55" s="81"/>
      <c r="AX55" s="81"/>
      <c r="AY55" s="81"/>
      <c r="AZ55" s="81"/>
      <c r="BA55" s="81"/>
      <c r="BB55" s="81"/>
      <c r="BC55" s="118"/>
      <c r="BD55" s="81"/>
      <c r="BE55" s="81"/>
      <c r="BF55" s="81"/>
      <c r="BG55" s="81"/>
      <c r="BH55" s="81"/>
      <c r="BI55" s="81"/>
      <c r="BJ55" s="81"/>
      <c r="BK55" s="81"/>
      <c r="BL55" s="81"/>
      <c r="BM55" s="81"/>
      <c r="BN55" s="81"/>
      <c r="BO55" s="81"/>
      <c r="BP55" s="81"/>
      <c r="BQ55" s="340">
        <f>VLOOKUP($D55,'[4]S251 Yr2'!$D$22:$W$96,19,0)</f>
        <v>0</v>
      </c>
      <c r="BR55" s="340">
        <f>VLOOKUP($D55,'[4]S251 Yr2'!$D$22:$W$96,20,0)</f>
        <v>0</v>
      </c>
      <c r="BS55" s="340">
        <v>0</v>
      </c>
      <c r="BT55" s="340">
        <v>0</v>
      </c>
      <c r="BU55" s="340">
        <v>0</v>
      </c>
      <c r="BV55" s="340">
        <v>0</v>
      </c>
      <c r="BW55" s="340">
        <v>0</v>
      </c>
      <c r="BX55" s="340">
        <v>0</v>
      </c>
      <c r="BY55" s="340">
        <v>0</v>
      </c>
      <c r="BZ55" s="340">
        <v>0</v>
      </c>
      <c r="CA55" s="340">
        <v>0</v>
      </c>
      <c r="CB55" s="342">
        <f t="shared" si="9"/>
        <v>0</v>
      </c>
      <c r="CC55" s="340">
        <v>0</v>
      </c>
      <c r="CD55" s="340">
        <v>0</v>
      </c>
      <c r="CE55" s="340">
        <v>0</v>
      </c>
      <c r="CF55" s="340">
        <v>0</v>
      </c>
      <c r="CG55" s="340">
        <v>0</v>
      </c>
      <c r="CH55" s="340">
        <v>0</v>
      </c>
      <c r="CI55" s="340">
        <f>VLOOKUP($D55,'[2]S251 Template'!$D$17:$AK$100,32,0)</f>
        <v>63085.2</v>
      </c>
      <c r="CJ55" s="340">
        <f>VLOOKUP($D55,'[2]S251 Template'!$D$17:$AK$100,33,0)</f>
        <v>32610</v>
      </c>
      <c r="CK55" s="340">
        <f>VLOOKUP($D55,'[2]S251 Template'!$D$17:$AK$100,34,0)</f>
        <v>1721</v>
      </c>
      <c r="CL55" s="340">
        <v>0</v>
      </c>
      <c r="CM55" s="340">
        <v>0</v>
      </c>
      <c r="CN55" s="340">
        <v>0</v>
      </c>
      <c r="CO55" s="340">
        <v>0</v>
      </c>
      <c r="CP55" s="340">
        <v>0</v>
      </c>
      <c r="CQ55" s="340">
        <v>0</v>
      </c>
      <c r="CR55" s="340">
        <v>5962.82604124545</v>
      </c>
      <c r="CS55" s="340">
        <v>0</v>
      </c>
      <c r="CT55" s="341">
        <f t="shared" si="10"/>
        <v>103379.02604124545</v>
      </c>
      <c r="CU55" s="343"/>
      <c r="CV55" s="81"/>
      <c r="CW55" s="81"/>
      <c r="CX55" s="340">
        <f>VLOOKUP($D55,'[2]S251 Template'!$D$17:$AR$100,39,0)</f>
        <v>41450.3723565225</v>
      </c>
      <c r="CY55" s="340">
        <f>VLOOKUP($D55,'[2]S251 Template'!$D$17:$AR$100,40,0)</f>
        <v>9232.589729106136</v>
      </c>
      <c r="CZ55" s="340">
        <f>VLOOKUP($D55,'[2]S251 Template'!$D$17:$AR$100,41,0)</f>
        <v>4999.25983038552</v>
      </c>
      <c r="DA55" s="341">
        <f t="shared" si="11"/>
        <v>55682.221916014154</v>
      </c>
      <c r="DB55" s="340">
        <f>VLOOKUP(D55,'[2]S251 Template'!$D$17:$AT$100,43,0)</f>
        <v>8001</v>
      </c>
      <c r="DC55" s="340">
        <v>0</v>
      </c>
      <c r="DD55" s="341">
        <f t="shared" si="12"/>
        <v>8001</v>
      </c>
      <c r="DE55" s="340">
        <f>VLOOKUP(D55,'[2]S251 Template'!$D$17:$AW$100,46,0)</f>
        <v>0</v>
      </c>
      <c r="DF55" s="340">
        <v>0</v>
      </c>
      <c r="DG55" s="341">
        <f t="shared" si="13"/>
        <v>0</v>
      </c>
      <c r="DH55" s="340">
        <v>0</v>
      </c>
      <c r="DI55" s="340">
        <v>0</v>
      </c>
      <c r="DJ55" s="341">
        <f t="shared" si="14"/>
        <v>0</v>
      </c>
      <c r="DK55" s="340">
        <f>VLOOKUP($D55,'[2]S251 Template'!$D$17:$BL$100,52,0)</f>
        <v>125931.779325</v>
      </c>
      <c r="DL55" s="340">
        <f>VLOOKUP($D55,'[2]S251 Template'!$D$17:$BL$100,53,0)</f>
        <v>13765.13568</v>
      </c>
      <c r="DM55" s="340">
        <f>VLOOKUP($D55,'[2]S251 Template'!$D$17:$BL$100,54,0)</f>
        <v>3097.155528</v>
      </c>
      <c r="DN55" s="340">
        <f>VLOOKUP($D55,'[2]S251 Template'!$D$17:$BL$100,55,0)</f>
        <v>7097.648085</v>
      </c>
      <c r="DO55" s="340">
        <f>VLOOKUP($D55,'[2]S251 Template'!$D$17:$BL$100,56,0)</f>
        <v>131899.05224999998</v>
      </c>
      <c r="DP55" s="340">
        <f>VLOOKUP($D55,'[2]S251 Template'!$D$17:$BL$100,57,0)</f>
        <v>0</v>
      </c>
      <c r="DQ55" s="340">
        <f>VLOOKUP($D55,'[2]S251 Template'!$D$17:$BL$100,58,0)</f>
        <v>0</v>
      </c>
      <c r="DR55" s="340">
        <f>VLOOKUP($D55,'[2]S251 Template'!$D$17:$BL$100,59,0)</f>
        <v>21507.26</v>
      </c>
      <c r="DS55" s="340">
        <f>VLOOKUP($D55,'[2]S251 Template'!$D$17:$BL$100,60,0)</f>
        <v>3965</v>
      </c>
      <c r="DT55" s="340">
        <f>VLOOKUP($D55,'[2]S251 Template'!$D$17:$BL$100,61,0)</f>
        <v>0</v>
      </c>
      <c r="DU55" s="341">
        <f t="shared" si="15"/>
        <v>307263.030868</v>
      </c>
      <c r="DV55" s="340">
        <f>VLOOKUP($D55,'[2]S251 Template'!$D$17:$DI$100,63,0)</f>
        <v>5921.4433876080475</v>
      </c>
      <c r="DW55" s="340">
        <f>VLOOKUP($D55,'[2]S251 Template'!$D$17:$DI$100,64,0)</f>
        <v>21722.94</v>
      </c>
      <c r="DX55" s="340">
        <f>VLOOKUP($D55,'[2]S251 Template'!$D$17:$DI$100,65,0)</f>
        <v>53756.72</v>
      </c>
      <c r="DY55" s="340">
        <f>VLOOKUP($D55,'[2]S251 Template'!$D$17:$DI$100,66,0)</f>
        <v>31130.92</v>
      </c>
      <c r="DZ55" s="341">
        <f t="shared" si="16"/>
        <v>112532.02338760805</v>
      </c>
      <c r="EA55" s="340">
        <f>VLOOKUP($D55,'[2]S251 Template'!$D$17:$DI$100,69,0)</f>
        <v>0</v>
      </c>
      <c r="EB55" s="340">
        <f>VLOOKUP($D55,'[2]S251 Template'!$D$17:$DI$100,70,0)</f>
        <v>0</v>
      </c>
      <c r="EC55" s="340">
        <f>VLOOKUP($D55,'[2]S251 Template'!$D$17:$DI$100,71,0)</f>
        <v>0</v>
      </c>
      <c r="ED55" s="340">
        <f>VLOOKUP($D55,'[2]S251 Template'!$D$17:$DI$100,72,0)</f>
        <v>0</v>
      </c>
      <c r="EE55" s="340">
        <f>VLOOKUP($D55,'[2]S251 Template'!$D$17:$DI$100,73,0)</f>
        <v>0</v>
      </c>
      <c r="EF55" s="340">
        <f>VLOOKUP($D55,'[2]S251 Template'!$D$17:$DI$100,74,0)</f>
        <v>0</v>
      </c>
      <c r="EG55" s="340">
        <f>VLOOKUP($D55,'[2]S251 Template'!$D$17:$DI$100,75,0)</f>
        <v>0</v>
      </c>
      <c r="EH55" s="340">
        <f>VLOOKUP($D55,'[2]S251 Template'!$D$17:$DI$100,76,0)</f>
        <v>0</v>
      </c>
      <c r="EI55" s="340">
        <v>0</v>
      </c>
      <c r="EJ55" s="341">
        <f>SUM(EA55:EI55)</f>
        <v>0</v>
      </c>
      <c r="EK55" s="340">
        <f>VLOOKUP($D55,'[2]S251 Template'!$D$17:$DI$100,78,0)</f>
        <v>7753.013333333333</v>
      </c>
      <c r="EL55" s="340">
        <f>VLOOKUP($D55,'[2]S251 Template'!$D$17:$DI$100,79,0)</f>
        <v>38552.649999999965</v>
      </c>
      <c r="EM55" s="340">
        <f>VLOOKUP($D55,'[2]S251 Template'!$D$17:$DI$100,80,0)</f>
        <v>37662</v>
      </c>
      <c r="EN55" s="340">
        <v>0</v>
      </c>
      <c r="EO55" s="340">
        <v>0</v>
      </c>
      <c r="EP55" s="340">
        <v>0</v>
      </c>
      <c r="EQ55" s="340">
        <v>0</v>
      </c>
      <c r="ER55" s="340">
        <v>0</v>
      </c>
      <c r="ES55" s="340">
        <v>0</v>
      </c>
      <c r="ET55" s="340">
        <v>0</v>
      </c>
      <c r="EU55" s="340">
        <v>0</v>
      </c>
      <c r="EV55" s="341">
        <f>SUM(EK55:EU55)</f>
        <v>83967.6633333333</v>
      </c>
      <c r="EW55" s="340">
        <f>VLOOKUP($D55,'[2]S251 Template'!$D$17:$DI$100,84,0)</f>
        <v>0</v>
      </c>
      <c r="EX55" s="340">
        <f>VLOOKUP($D55,'[2]S251 Template'!$D$17:$DI$100,85,0)</f>
        <v>0</v>
      </c>
      <c r="EY55" s="340">
        <f>VLOOKUP($D55,'[2]S251 Template'!$D$17:$DI$100,86,0)</f>
        <v>0</v>
      </c>
      <c r="EZ55" s="340">
        <f>VLOOKUP($D55,'[2]S251 Template'!$D$17:$DI$100,87,0)</f>
        <v>0</v>
      </c>
      <c r="FA55" s="340">
        <f>VLOOKUP($D55,'[2]S251 Template'!$D$17:$DI$100,88,0)</f>
        <v>2000.0000000000002</v>
      </c>
      <c r="FB55" s="340">
        <f>VLOOKUP($D55,'[2]S251 Template'!$D$17:$DI$100,89,0)</f>
        <v>0</v>
      </c>
      <c r="FC55" s="340">
        <f>VLOOKUP($D55,'[2]S251 Template'!$D$17:$DI$100,90,0)</f>
        <v>0</v>
      </c>
      <c r="FD55" s="340">
        <f>VLOOKUP($D55,'[2]S251 Template'!$D$17:$DI$100,91,0)</f>
        <v>55000</v>
      </c>
      <c r="FE55" s="340">
        <v>0</v>
      </c>
      <c r="FF55" s="341">
        <f>SUM(EW55:FE55)</f>
        <v>57000</v>
      </c>
      <c r="FG55" s="340">
        <v>0</v>
      </c>
      <c r="FH55" s="340">
        <v>0</v>
      </c>
      <c r="FI55" s="341">
        <f t="shared" si="17"/>
        <v>0</v>
      </c>
      <c r="FJ55" s="340">
        <f>VLOOKUP($D55,'[2]S251 Template'!$D$17:$DI$100,96,0)</f>
        <v>0</v>
      </c>
      <c r="FK55" s="340">
        <f>VLOOKUP($D55,'[2]S251 Template'!$D$17:$DI$100,97,0)</f>
        <v>-26615.850843881857</v>
      </c>
      <c r="FL55" s="340">
        <f>VLOOKUP($D55,'[2]S251 Template'!$D$17:$DI$100,98,0)</f>
        <v>0</v>
      </c>
      <c r="FM55" s="340">
        <v>0</v>
      </c>
      <c r="FN55" s="341">
        <f>SUM(FJ55:FM55)</f>
        <v>-26615.850843881857</v>
      </c>
      <c r="FO55" s="340">
        <f>VLOOKUP($D55,'[2]S251 Template'!$D$17:$DI$100,100,0)</f>
        <v>0</v>
      </c>
      <c r="FP55" s="341">
        <f t="shared" si="18"/>
        <v>142973.1</v>
      </c>
      <c r="FQ55" s="345">
        <f t="shared" si="19"/>
        <v>2078348.634382319</v>
      </c>
      <c r="FR55" s="81"/>
      <c r="FS55" s="341">
        <f t="shared" si="20"/>
        <v>399.33684210526314</v>
      </c>
      <c r="FT55" s="341">
        <f t="shared" si="21"/>
        <v>5204.500099278285</v>
      </c>
      <c r="FU55" s="346" t="s">
        <v>518</v>
      </c>
      <c r="FV55" s="340">
        <f>VLOOKUP(D55,'[6]Sheet1'!$A$3:$E$87,5,0)</f>
        <v>85200</v>
      </c>
      <c r="FW55" s="340">
        <v>0</v>
      </c>
      <c r="FX55" s="340">
        <v>0</v>
      </c>
      <c r="FY55" s="340">
        <f t="shared" si="22"/>
        <v>370946.25278401416</v>
      </c>
    </row>
    <row r="56" spans="1:181" ht="12.75" customHeight="1" thickBot="1" thickTop="1">
      <c r="A56" s="113"/>
      <c r="B56" s="338"/>
      <c r="C56" s="320" t="s">
        <v>309</v>
      </c>
      <c r="D56" s="20">
        <v>2529</v>
      </c>
      <c r="E56" s="338"/>
      <c r="F56" s="401" t="s">
        <v>281</v>
      </c>
      <c r="G56" s="340">
        <f>VLOOKUP($D56,'[3]S251 Yr2'!$D$22:$AP$96,4,0)</f>
        <v>0</v>
      </c>
      <c r="H56" s="340">
        <f>VLOOKUP($D56,'[3]S251 Yr2'!$D$22:$AP$96,5,0)</f>
        <v>44550</v>
      </c>
      <c r="I56" s="340">
        <f>VLOOKUP($D56,'[3]S251 Yr2'!$D$22:$AP$96,6,0)</f>
        <v>0</v>
      </c>
      <c r="J56" s="340">
        <f>VLOOKUP($D56,'[3]S251 Yr2'!$D$22:$AP$96,7,0)</f>
        <v>0</v>
      </c>
      <c r="K56" s="340">
        <f>VLOOKUP($D56,'[3]S251 Yr2'!$D$22:$AP$96,8,0)</f>
        <v>0</v>
      </c>
      <c r="L56" s="341">
        <f t="shared" si="2"/>
        <v>228541.5</v>
      </c>
      <c r="M56" s="345">
        <f t="shared" si="3"/>
        <v>44550</v>
      </c>
      <c r="N56" s="341">
        <f t="shared" si="4"/>
        <v>46.89473684210526</v>
      </c>
      <c r="O56" s="340">
        <f>VLOOKUP($D56,'[4]S251 Yr2'!$D$22:$AU$96,12,0)</f>
        <v>0</v>
      </c>
      <c r="P56" s="340">
        <f>VLOOKUP($D56,'[4]S251 Yr2'!$D$22:$AU$96,13,0)</f>
        <v>7650</v>
      </c>
      <c r="Q56" s="340">
        <f>VLOOKUP($D56,'[4]S251 Yr2'!$D$22:$AU$96,14,0)</f>
        <v>0</v>
      </c>
      <c r="R56" s="340">
        <f>VLOOKUP($D56,'[4]S251 Yr2'!$D$22:$AU$96,15,0)</f>
        <v>0</v>
      </c>
      <c r="S56" s="342">
        <f t="shared" si="5"/>
        <v>39244.5</v>
      </c>
      <c r="T56" s="358">
        <f t="shared" si="6"/>
        <v>7650</v>
      </c>
      <c r="U56" s="340">
        <v>0</v>
      </c>
      <c r="V56" s="340">
        <v>0</v>
      </c>
      <c r="W56" s="340">
        <v>0</v>
      </c>
      <c r="X56" s="340">
        <f>VLOOKUP($D56,'[2]S251 Template'!$D$17:$DI$100,7,0)</f>
        <v>89</v>
      </c>
      <c r="Y56" s="340">
        <f>VLOOKUP($D56,'[2]S251 Template'!$D$17:$DI$100,8,0)</f>
        <v>88</v>
      </c>
      <c r="Z56" s="340">
        <f>VLOOKUP($D56,'[2]S251 Template'!$D$17:$DI$100,9,0)</f>
        <v>59</v>
      </c>
      <c r="AA56" s="340">
        <f>VLOOKUP($D56,'[2]S251 Template'!$D$17:$DI$100,10,0)</f>
        <v>60</v>
      </c>
      <c r="AB56" s="340">
        <f>VLOOKUP($D56,'[2]S251 Template'!$D$17:$DI$100,11,0)</f>
        <v>58</v>
      </c>
      <c r="AC56" s="340">
        <f>VLOOKUP($D56,'[2]S251 Template'!$D$17:$DI$100,12,0)</f>
        <v>59</v>
      </c>
      <c r="AD56" s="340">
        <f>VLOOKUP($D56,'[2]S251 Template'!$D$17:$DI$100,13,0)</f>
        <v>59</v>
      </c>
      <c r="AE56" s="340">
        <f>VLOOKUP($D56,'[2]S251 Template'!$D$17:$DI$100,14,0)</f>
        <v>0</v>
      </c>
      <c r="AF56" s="340">
        <v>0</v>
      </c>
      <c r="AG56" s="340">
        <v>0</v>
      </c>
      <c r="AH56" s="340">
        <v>0</v>
      </c>
      <c r="AI56" s="340">
        <v>0</v>
      </c>
      <c r="AJ56" s="340">
        <v>0</v>
      </c>
      <c r="AK56" s="341">
        <f t="shared" si="7"/>
        <v>1563559.1382719998</v>
      </c>
      <c r="AL56" s="341">
        <f t="shared" si="8"/>
        <v>472</v>
      </c>
      <c r="AM56" s="81"/>
      <c r="AN56" s="81"/>
      <c r="AO56" s="81"/>
      <c r="AP56" s="81"/>
      <c r="AQ56" s="81"/>
      <c r="AR56" s="81"/>
      <c r="AS56" s="81"/>
      <c r="AT56" s="81"/>
      <c r="AU56" s="81"/>
      <c r="AV56" s="81"/>
      <c r="AW56" s="81"/>
      <c r="AX56" s="81"/>
      <c r="AY56" s="81"/>
      <c r="AZ56" s="81"/>
      <c r="BA56" s="81"/>
      <c r="BB56" s="81"/>
      <c r="BC56" s="118"/>
      <c r="BD56" s="81"/>
      <c r="BE56" s="81"/>
      <c r="BF56" s="81"/>
      <c r="BG56" s="81"/>
      <c r="BH56" s="81"/>
      <c r="BI56" s="81"/>
      <c r="BJ56" s="81"/>
      <c r="BK56" s="81"/>
      <c r="BL56" s="81"/>
      <c r="BM56" s="81"/>
      <c r="BN56" s="81"/>
      <c r="BO56" s="81"/>
      <c r="BP56" s="81"/>
      <c r="BQ56" s="340">
        <f>VLOOKUP($D56,'[4]S251 Yr2'!$D$22:$W$96,19,0)</f>
        <v>0</v>
      </c>
      <c r="BR56" s="340">
        <f>VLOOKUP($D56,'[4]S251 Yr2'!$D$22:$W$96,20,0)</f>
        <v>0</v>
      </c>
      <c r="BS56" s="340">
        <v>0</v>
      </c>
      <c r="BT56" s="340">
        <v>0</v>
      </c>
      <c r="BU56" s="340">
        <v>0</v>
      </c>
      <c r="BV56" s="340">
        <v>0</v>
      </c>
      <c r="BW56" s="340">
        <v>0</v>
      </c>
      <c r="BX56" s="340">
        <v>0</v>
      </c>
      <c r="BY56" s="340">
        <v>0</v>
      </c>
      <c r="BZ56" s="340">
        <v>0</v>
      </c>
      <c r="CA56" s="340">
        <v>0</v>
      </c>
      <c r="CB56" s="342">
        <f t="shared" si="9"/>
        <v>0</v>
      </c>
      <c r="CC56" s="340">
        <v>0</v>
      </c>
      <c r="CD56" s="340">
        <v>0</v>
      </c>
      <c r="CE56" s="340">
        <v>0</v>
      </c>
      <c r="CF56" s="340">
        <v>0</v>
      </c>
      <c r="CG56" s="340">
        <v>0</v>
      </c>
      <c r="CH56" s="340">
        <v>0</v>
      </c>
      <c r="CI56" s="340">
        <f>VLOOKUP($D56,'[2]S251 Template'!$D$17:$AK$100,32,0)</f>
        <v>70970.85</v>
      </c>
      <c r="CJ56" s="340">
        <f>VLOOKUP($D56,'[2]S251 Template'!$D$17:$AK$100,33,0)</f>
        <v>43958.28</v>
      </c>
      <c r="CK56" s="340">
        <f>VLOOKUP($D56,'[2]S251 Template'!$D$17:$AK$100,34,0)</f>
        <v>2195</v>
      </c>
      <c r="CL56" s="340">
        <v>0</v>
      </c>
      <c r="CM56" s="340">
        <v>0</v>
      </c>
      <c r="CN56" s="340">
        <v>0</v>
      </c>
      <c r="CO56" s="340">
        <v>0</v>
      </c>
      <c r="CP56" s="340">
        <v>0</v>
      </c>
      <c r="CQ56" s="340">
        <v>0</v>
      </c>
      <c r="CR56" s="340">
        <v>7606.632139102304</v>
      </c>
      <c r="CS56" s="340">
        <v>0</v>
      </c>
      <c r="CT56" s="341">
        <f t="shared" si="10"/>
        <v>124730.76213910231</v>
      </c>
      <c r="CU56" s="343"/>
      <c r="CV56" s="81"/>
      <c r="CW56" s="81"/>
      <c r="CX56" s="340">
        <f>VLOOKUP($D56,'[2]S251 Template'!$D$17:$AR$100,39,0)</f>
        <v>24870.2234139135</v>
      </c>
      <c r="CY56" s="340">
        <f>VLOOKUP($D56,'[2]S251 Template'!$D$17:$AR$100,40,0)</f>
        <v>26445.89261388029</v>
      </c>
      <c r="CZ56" s="340">
        <f>VLOOKUP($D56,'[2]S251 Template'!$D$17:$AR$100,41,0)</f>
        <v>7161.101919200881</v>
      </c>
      <c r="DA56" s="341">
        <f t="shared" si="11"/>
        <v>58477.21794699467</v>
      </c>
      <c r="DB56" s="340">
        <f>VLOOKUP(D56,'[2]S251 Template'!$D$17:$AT$100,43,0)</f>
        <v>90014</v>
      </c>
      <c r="DC56" s="340">
        <v>0</v>
      </c>
      <c r="DD56" s="341">
        <f t="shared" si="12"/>
        <v>90014</v>
      </c>
      <c r="DE56" s="340">
        <f>VLOOKUP(D56,'[2]S251 Template'!$D$17:$AW$100,46,0)</f>
        <v>152946.1</v>
      </c>
      <c r="DF56" s="340">
        <v>0</v>
      </c>
      <c r="DG56" s="341">
        <f t="shared" si="13"/>
        <v>152946.1</v>
      </c>
      <c r="DH56" s="340">
        <v>0</v>
      </c>
      <c r="DI56" s="340">
        <v>0</v>
      </c>
      <c r="DJ56" s="341">
        <f t="shared" si="14"/>
        <v>0</v>
      </c>
      <c r="DK56" s="340">
        <f>VLOOKUP($D56,'[2]S251 Template'!$D$17:$BL$100,52,0)</f>
        <v>114271.4293875</v>
      </c>
      <c r="DL56" s="340">
        <f>VLOOKUP($D56,'[2]S251 Template'!$D$17:$BL$100,53,0)</f>
        <v>10467.238589999999</v>
      </c>
      <c r="DM56" s="340">
        <f>VLOOKUP($D56,'[2]S251 Template'!$D$17:$BL$100,54,0)</f>
        <v>2236.834548</v>
      </c>
      <c r="DN56" s="340">
        <f>VLOOKUP($D56,'[2]S251 Template'!$D$17:$BL$100,55,0)</f>
        <v>18711.981314999997</v>
      </c>
      <c r="DO56" s="340">
        <f>VLOOKUP($D56,'[2]S251 Template'!$D$17:$BL$100,56,0)</f>
        <v>179769.75074999998</v>
      </c>
      <c r="DP56" s="340">
        <f>VLOOKUP($D56,'[2]S251 Template'!$D$17:$BL$100,57,0)</f>
        <v>0</v>
      </c>
      <c r="DQ56" s="340">
        <f>VLOOKUP($D56,'[2]S251 Template'!$D$17:$BL$100,58,0)</f>
        <v>0</v>
      </c>
      <c r="DR56" s="340">
        <f>VLOOKUP($D56,'[2]S251 Template'!$D$17:$BL$100,59,0)</f>
        <v>21507.26</v>
      </c>
      <c r="DS56" s="340">
        <f>VLOOKUP($D56,'[2]S251 Template'!$D$17:$BL$100,60,0)</f>
        <v>795</v>
      </c>
      <c r="DT56" s="340">
        <f>VLOOKUP($D56,'[2]S251 Template'!$D$17:$BL$100,61,0)</f>
        <v>0</v>
      </c>
      <c r="DU56" s="341">
        <f t="shared" si="15"/>
        <v>347759.4945905</v>
      </c>
      <c r="DV56" s="340">
        <f>VLOOKUP($D56,'[2]S251 Template'!$D$17:$DI$100,63,0)</f>
        <v>14182.863770454464</v>
      </c>
      <c r="DW56" s="340">
        <f>VLOOKUP($D56,'[2]S251 Template'!$D$17:$DI$100,64,0)</f>
        <v>21584.368000000002</v>
      </c>
      <c r="DX56" s="340">
        <f>VLOOKUP($D56,'[2]S251 Template'!$D$17:$DI$100,65,0)</f>
        <v>64287.2</v>
      </c>
      <c r="DY56" s="340">
        <f>VLOOKUP($D56,'[2]S251 Template'!$D$17:$DI$100,66,0)</f>
        <v>44675.04</v>
      </c>
      <c r="DZ56" s="341">
        <f t="shared" si="16"/>
        <v>144729.47177045446</v>
      </c>
      <c r="EA56" s="340">
        <f>VLOOKUP($D56,'[2]S251 Template'!$D$17:$DI$100,69,0)</f>
        <v>0</v>
      </c>
      <c r="EB56" s="340">
        <f>VLOOKUP($D56,'[2]S251 Template'!$D$17:$DI$100,70,0)</f>
        <v>0</v>
      </c>
      <c r="EC56" s="340">
        <f>VLOOKUP($D56,'[2]S251 Template'!$D$17:$DI$100,71,0)</f>
        <v>0</v>
      </c>
      <c r="ED56" s="340">
        <f>VLOOKUP($D56,'[2]S251 Template'!$D$17:$DI$100,72,0)</f>
        <v>0</v>
      </c>
      <c r="EE56" s="340">
        <f>VLOOKUP($D56,'[2]S251 Template'!$D$17:$DI$100,73,0)</f>
        <v>0</v>
      </c>
      <c r="EF56" s="340">
        <f>VLOOKUP($D56,'[2]S251 Template'!$D$17:$DI$100,74,0)</f>
        <v>0</v>
      </c>
      <c r="EG56" s="340">
        <f>VLOOKUP($D56,'[2]S251 Template'!$D$17:$DI$100,75,0)</f>
        <v>0</v>
      </c>
      <c r="EH56" s="340">
        <f>VLOOKUP($D56,'[2]S251 Template'!$D$17:$DI$100,76,0)</f>
        <v>0</v>
      </c>
      <c r="EI56" s="340">
        <v>0</v>
      </c>
      <c r="EJ56" s="341">
        <f>SUM(EA56:EI56)</f>
        <v>0</v>
      </c>
      <c r="EK56" s="340">
        <f>VLOOKUP($D56,'[2]S251 Template'!$D$17:$DI$100,78,0)</f>
        <v>2215.1466666666665</v>
      </c>
      <c r="EL56" s="340">
        <f>VLOOKUP($D56,'[2]S251 Template'!$D$17:$DI$100,79,0)</f>
        <v>37498.84999999998</v>
      </c>
      <c r="EM56" s="340">
        <f>VLOOKUP($D56,'[2]S251 Template'!$D$17:$DI$100,80,0)</f>
        <v>87650</v>
      </c>
      <c r="EN56" s="340">
        <v>0</v>
      </c>
      <c r="EO56" s="340">
        <v>0</v>
      </c>
      <c r="EP56" s="340">
        <v>0</v>
      </c>
      <c r="EQ56" s="340">
        <v>0</v>
      </c>
      <c r="ER56" s="340">
        <v>0</v>
      </c>
      <c r="ES56" s="340">
        <v>0</v>
      </c>
      <c r="ET56" s="340">
        <v>0</v>
      </c>
      <c r="EU56" s="340">
        <v>0</v>
      </c>
      <c r="EV56" s="341">
        <f>SUM(EK56:EU56)</f>
        <v>127363.99666666664</v>
      </c>
      <c r="EW56" s="340">
        <f>VLOOKUP($D56,'[2]S251 Template'!$D$17:$DI$100,84,0)</f>
        <v>0</v>
      </c>
      <c r="EX56" s="340">
        <f>VLOOKUP($D56,'[2]S251 Template'!$D$17:$DI$100,85,0)</f>
        <v>0</v>
      </c>
      <c r="EY56" s="340">
        <f>VLOOKUP($D56,'[2]S251 Template'!$D$17:$DI$100,86,0)</f>
        <v>0</v>
      </c>
      <c r="EZ56" s="340">
        <f>VLOOKUP($D56,'[2]S251 Template'!$D$17:$DI$100,87,0)</f>
        <v>0</v>
      </c>
      <c r="FA56" s="340">
        <f>VLOOKUP($D56,'[2]S251 Template'!$D$17:$DI$100,88,0)</f>
        <v>8574</v>
      </c>
      <c r="FB56" s="340">
        <f>VLOOKUP($D56,'[2]S251 Template'!$D$17:$DI$100,89,0)</f>
        <v>0</v>
      </c>
      <c r="FC56" s="340">
        <f>VLOOKUP($D56,'[2]S251 Template'!$D$17:$DI$100,90,0)</f>
        <v>0</v>
      </c>
      <c r="FD56" s="340">
        <f>VLOOKUP($D56,'[2]S251 Template'!$D$17:$DI$100,91,0)</f>
        <v>0</v>
      </c>
      <c r="FE56" s="340">
        <v>0</v>
      </c>
      <c r="FF56" s="341">
        <f>SUM(EW56:FE56)</f>
        <v>8574</v>
      </c>
      <c r="FG56" s="340">
        <v>0</v>
      </c>
      <c r="FH56" s="340">
        <v>0</v>
      </c>
      <c r="FI56" s="341">
        <f t="shared" si="17"/>
        <v>0</v>
      </c>
      <c r="FJ56" s="340">
        <f>VLOOKUP($D56,'[2]S251 Template'!$D$17:$DI$100,96,0)</f>
        <v>0</v>
      </c>
      <c r="FK56" s="340">
        <f>VLOOKUP($D56,'[2]S251 Template'!$D$17:$DI$100,97,0)</f>
        <v>-52324.08615723874</v>
      </c>
      <c r="FL56" s="340">
        <f>VLOOKUP($D56,'[2]S251 Template'!$D$17:$DI$100,98,0)</f>
        <v>0</v>
      </c>
      <c r="FM56" s="340">
        <v>0</v>
      </c>
      <c r="FN56" s="341">
        <f>SUM(FJ56:FM56)</f>
        <v>-52324.08615723874</v>
      </c>
      <c r="FO56" s="340">
        <f>VLOOKUP($D56,'[2]S251 Template'!$D$17:$DI$100,100,0)</f>
        <v>0</v>
      </c>
      <c r="FP56" s="341">
        <f t="shared" si="18"/>
        <v>267786</v>
      </c>
      <c r="FQ56" s="345">
        <f t="shared" si="19"/>
        <v>2833616.0952284792</v>
      </c>
      <c r="FR56" s="81"/>
      <c r="FS56" s="341">
        <f t="shared" si="20"/>
        <v>518.8947368421052</v>
      </c>
      <c r="FT56" s="341">
        <f t="shared" si="21"/>
        <v>5460.868831457664</v>
      </c>
      <c r="FU56" s="346" t="s">
        <v>518</v>
      </c>
      <c r="FV56" s="340">
        <f>VLOOKUP(D56,'[6]Sheet1'!$A$3:$E$87,5,0)</f>
        <v>101400</v>
      </c>
      <c r="FW56" s="340">
        <v>0</v>
      </c>
      <c r="FX56" s="340">
        <v>0</v>
      </c>
      <c r="FY56" s="340">
        <f t="shared" si="22"/>
        <v>649196.8125374947</v>
      </c>
    </row>
    <row r="57" spans="1:181" ht="12.75" customHeight="1" thickBot="1" thickTop="1">
      <c r="A57" s="113"/>
      <c r="B57" s="338"/>
      <c r="C57" s="320" t="s">
        <v>310</v>
      </c>
      <c r="D57" s="20">
        <v>2535</v>
      </c>
      <c r="E57" s="338"/>
      <c r="F57" s="401" t="s">
        <v>281</v>
      </c>
      <c r="G57" s="340">
        <f>VLOOKUP($D57,'[3]S251 Yr2'!$D$22:$AP$96,4,0)</f>
        <v>0</v>
      </c>
      <c r="H57" s="340">
        <f>VLOOKUP($D57,'[3]S251 Yr2'!$D$22:$AP$96,5,0)</f>
        <v>0</v>
      </c>
      <c r="I57" s="340">
        <f>VLOOKUP($D57,'[3]S251 Yr2'!$D$22:$AP$96,6,0)</f>
        <v>0</v>
      </c>
      <c r="J57" s="340">
        <f>VLOOKUP($D57,'[3]S251 Yr2'!$D$22:$AP$96,7,0)</f>
        <v>0</v>
      </c>
      <c r="K57" s="340">
        <f>VLOOKUP($D57,'[3]S251 Yr2'!$D$22:$AP$96,8,0)</f>
        <v>0</v>
      </c>
      <c r="L57" s="341">
        <f t="shared" si="2"/>
        <v>0</v>
      </c>
      <c r="M57" s="345">
        <f t="shared" si="3"/>
        <v>0</v>
      </c>
      <c r="N57" s="341">
        <f t="shared" si="4"/>
        <v>0</v>
      </c>
      <c r="O57" s="340">
        <f>VLOOKUP($D57,'[4]S251 Yr2'!$D$22:$AU$96,12,0)</f>
        <v>0</v>
      </c>
      <c r="P57" s="340">
        <f>VLOOKUP($D57,'[4]S251 Yr2'!$D$22:$AU$96,13,0)</f>
        <v>0</v>
      </c>
      <c r="Q57" s="340">
        <f>VLOOKUP($D57,'[4]S251 Yr2'!$D$22:$AU$96,14,0)</f>
        <v>0</v>
      </c>
      <c r="R57" s="340">
        <f>VLOOKUP($D57,'[4]S251 Yr2'!$D$22:$AU$96,15,0)</f>
        <v>0</v>
      </c>
      <c r="S57" s="342">
        <f t="shared" si="5"/>
        <v>0</v>
      </c>
      <c r="T57" s="358">
        <f t="shared" si="6"/>
        <v>0</v>
      </c>
      <c r="U57" s="340">
        <v>0</v>
      </c>
      <c r="V57" s="340">
        <v>0</v>
      </c>
      <c r="W57" s="340">
        <v>0</v>
      </c>
      <c r="X57" s="340">
        <f>VLOOKUP($D57,'[2]S251 Template'!$D$17:$DI$100,7,0)</f>
        <v>0</v>
      </c>
      <c r="Y57" s="340">
        <f>VLOOKUP($D57,'[2]S251 Template'!$D$17:$DI$100,8,0)</f>
        <v>0</v>
      </c>
      <c r="Z57" s="340">
        <f>VLOOKUP($D57,'[2]S251 Template'!$D$17:$DI$100,9,0)</f>
        <v>0</v>
      </c>
      <c r="AA57" s="340">
        <f>VLOOKUP($D57,'[2]S251 Template'!$D$17:$DI$100,10,0)</f>
        <v>74</v>
      </c>
      <c r="AB57" s="340">
        <f>VLOOKUP($D57,'[2]S251 Template'!$D$17:$DI$100,11,0)</f>
        <v>74</v>
      </c>
      <c r="AC57" s="340">
        <f>VLOOKUP($D57,'[2]S251 Template'!$D$17:$DI$100,12,0)</f>
        <v>73</v>
      </c>
      <c r="AD57" s="340">
        <f>VLOOKUP($D57,'[2]S251 Template'!$D$17:$DI$100,13,0)</f>
        <v>71</v>
      </c>
      <c r="AE57" s="340">
        <f>VLOOKUP($D57,'[2]S251 Template'!$D$17:$DI$100,14,0)</f>
        <v>0</v>
      </c>
      <c r="AF57" s="340">
        <v>0</v>
      </c>
      <c r="AG57" s="340">
        <v>0</v>
      </c>
      <c r="AH57" s="340">
        <v>0</v>
      </c>
      <c r="AI57" s="340">
        <v>0</v>
      </c>
      <c r="AJ57" s="340">
        <v>0</v>
      </c>
      <c r="AK57" s="341">
        <f t="shared" si="7"/>
        <v>921309.802242</v>
      </c>
      <c r="AL57" s="341">
        <f t="shared" si="8"/>
        <v>292</v>
      </c>
      <c r="AM57" s="81"/>
      <c r="AN57" s="81"/>
      <c r="AO57" s="81"/>
      <c r="AP57" s="81"/>
      <c r="AQ57" s="81"/>
      <c r="AR57" s="81"/>
      <c r="AS57" s="81"/>
      <c r="AT57" s="81"/>
      <c r="AU57" s="81"/>
      <c r="AV57" s="81"/>
      <c r="AW57" s="81"/>
      <c r="AX57" s="81"/>
      <c r="AY57" s="81"/>
      <c r="AZ57" s="81"/>
      <c r="BA57" s="81"/>
      <c r="BB57" s="81"/>
      <c r="BC57" s="118"/>
      <c r="BD57" s="81"/>
      <c r="BE57" s="81"/>
      <c r="BF57" s="81"/>
      <c r="BG57" s="81"/>
      <c r="BH57" s="81"/>
      <c r="BI57" s="81"/>
      <c r="BJ57" s="81"/>
      <c r="BK57" s="81"/>
      <c r="BL57" s="81"/>
      <c r="BM57" s="81"/>
      <c r="BN57" s="81"/>
      <c r="BO57" s="81"/>
      <c r="BP57" s="81"/>
      <c r="BQ57" s="340">
        <f>VLOOKUP($D57,'[4]S251 Yr2'!$D$22:$W$96,19,0)</f>
        <v>0</v>
      </c>
      <c r="BR57" s="340">
        <f>VLOOKUP($D57,'[4]S251 Yr2'!$D$22:$W$96,20,0)</f>
        <v>0</v>
      </c>
      <c r="BS57" s="340">
        <v>0</v>
      </c>
      <c r="BT57" s="340">
        <v>0</v>
      </c>
      <c r="BU57" s="340">
        <v>0</v>
      </c>
      <c r="BV57" s="340">
        <v>0</v>
      </c>
      <c r="BW57" s="340">
        <v>0</v>
      </c>
      <c r="BX57" s="340">
        <v>0</v>
      </c>
      <c r="BY57" s="340">
        <v>0</v>
      </c>
      <c r="BZ57" s="340">
        <v>0</v>
      </c>
      <c r="CA57" s="340">
        <v>0</v>
      </c>
      <c r="CB57" s="342">
        <f t="shared" si="9"/>
        <v>0</v>
      </c>
      <c r="CC57" s="340">
        <v>0</v>
      </c>
      <c r="CD57" s="340">
        <v>0</v>
      </c>
      <c r="CE57" s="340">
        <v>0</v>
      </c>
      <c r="CF57" s="340">
        <v>0</v>
      </c>
      <c r="CG57" s="340">
        <v>0</v>
      </c>
      <c r="CH57" s="340">
        <v>0</v>
      </c>
      <c r="CI57" s="340">
        <f>VLOOKUP($D57,'[2]S251 Template'!$D$17:$AK$100,32,0)</f>
        <v>34171.15</v>
      </c>
      <c r="CJ57" s="340">
        <f>VLOOKUP($D57,'[2]S251 Template'!$D$17:$AK$100,33,0)</f>
        <v>29609.88</v>
      </c>
      <c r="CK57" s="340">
        <f>VLOOKUP($D57,'[2]S251 Template'!$D$17:$AK$100,34,0)</f>
        <v>1358</v>
      </c>
      <c r="CL57" s="340">
        <v>0</v>
      </c>
      <c r="CM57" s="340">
        <v>0</v>
      </c>
      <c r="CN57" s="340">
        <v>0</v>
      </c>
      <c r="CO57" s="340">
        <v>0</v>
      </c>
      <c r="CP57" s="340">
        <v>0</v>
      </c>
      <c r="CQ57" s="340">
        <v>0</v>
      </c>
      <c r="CR57" s="340">
        <v>4705.79784876668</v>
      </c>
      <c r="CS57" s="340">
        <v>0</v>
      </c>
      <c r="CT57" s="341">
        <f t="shared" si="10"/>
        <v>69844.82784876668</v>
      </c>
      <c r="CU57" s="343"/>
      <c r="CV57" s="81"/>
      <c r="CW57" s="81"/>
      <c r="CX57" s="340">
        <f>VLOOKUP($D57,'[2]S251 Template'!$D$17:$AR$100,39,0)</f>
        <v>6316.247216232</v>
      </c>
      <c r="CY57" s="340">
        <f>VLOOKUP($D57,'[2]S251 Template'!$D$17:$AR$100,40,0)</f>
        <v>13457.673164459791</v>
      </c>
      <c r="CZ57" s="340">
        <f>VLOOKUP($D57,'[2]S251 Template'!$D$17:$AR$100,41,0)</f>
        <v>4458.79930818168</v>
      </c>
      <c r="DA57" s="341">
        <f t="shared" si="11"/>
        <v>24232.71968887347</v>
      </c>
      <c r="DB57" s="340">
        <f>VLOOKUP(D57,'[2]S251 Template'!$D$17:$AT$100,43,0)</f>
        <v>62059</v>
      </c>
      <c r="DC57" s="340">
        <v>0</v>
      </c>
      <c r="DD57" s="341">
        <f t="shared" si="12"/>
        <v>62059</v>
      </c>
      <c r="DE57" s="340">
        <f>VLOOKUP(D57,'[2]S251 Template'!$D$17:$AW$100,46,0)</f>
        <v>0</v>
      </c>
      <c r="DF57" s="340">
        <v>0</v>
      </c>
      <c r="DG57" s="341">
        <f t="shared" si="13"/>
        <v>0</v>
      </c>
      <c r="DH57" s="340">
        <v>0</v>
      </c>
      <c r="DI57" s="340">
        <v>0</v>
      </c>
      <c r="DJ57" s="341">
        <f t="shared" si="14"/>
        <v>0</v>
      </c>
      <c r="DK57" s="340">
        <f>VLOOKUP($D57,'[2]S251 Template'!$D$17:$BL$100,52,0)</f>
        <v>65297.95965</v>
      </c>
      <c r="DL57" s="340">
        <f>VLOOKUP($D57,'[2]S251 Template'!$D$17:$BL$100,53,0)</f>
        <v>4301.6049</v>
      </c>
      <c r="DM57" s="340">
        <f>VLOOKUP($D57,'[2]S251 Template'!$D$17:$BL$100,54,0)</f>
        <v>1319.1588359999998</v>
      </c>
      <c r="DN57" s="340">
        <f>VLOOKUP($D57,'[2]S251 Template'!$D$17:$BL$100,55,0)</f>
        <v>14625.45666</v>
      </c>
      <c r="DO57" s="340">
        <f>VLOOKUP($D57,'[2]S251 Template'!$D$17:$BL$100,56,0)</f>
        <v>84028.35375</v>
      </c>
      <c r="DP57" s="340">
        <f>VLOOKUP($D57,'[2]S251 Template'!$D$17:$BL$100,57,0)</f>
        <v>0</v>
      </c>
      <c r="DQ57" s="340">
        <f>VLOOKUP($D57,'[2]S251 Template'!$D$17:$BL$100,58,0)</f>
        <v>0</v>
      </c>
      <c r="DR57" s="340">
        <f>VLOOKUP($D57,'[2]S251 Template'!$D$17:$BL$100,59,0)</f>
        <v>6395.550727929792</v>
      </c>
      <c r="DS57" s="340">
        <f>VLOOKUP($D57,'[2]S251 Template'!$D$17:$BL$100,60,0)</f>
        <v>0</v>
      </c>
      <c r="DT57" s="340">
        <f>VLOOKUP($D57,'[2]S251 Template'!$D$17:$BL$100,61,0)</f>
        <v>0</v>
      </c>
      <c r="DU57" s="341">
        <f t="shared" si="15"/>
        <v>175968.0845239298</v>
      </c>
      <c r="DV57" s="340">
        <f>VLOOKUP($D57,'[2]S251 Template'!$D$17:$DI$100,63,0)</f>
        <v>3330.874313175026</v>
      </c>
      <c r="DW57" s="340">
        <f>VLOOKUP($D57,'[2]S251 Template'!$D$17:$DI$100,64,0)</f>
        <v>21330.75</v>
      </c>
      <c r="DX57" s="340">
        <f>VLOOKUP($D57,'[2]S251 Template'!$D$17:$DI$100,65,0)</f>
        <v>44874.503333333334</v>
      </c>
      <c r="DY57" s="340">
        <f>VLOOKUP($D57,'[2]S251 Template'!$D$17:$DI$100,66,0)</f>
        <v>25987.161666666667</v>
      </c>
      <c r="DZ57" s="341">
        <f t="shared" si="16"/>
        <v>95523.28931317503</v>
      </c>
      <c r="EA57" s="340">
        <f>VLOOKUP($D57,'[2]S251 Template'!$D$17:$DI$100,69,0)</f>
        <v>0</v>
      </c>
      <c r="EB57" s="340">
        <f>VLOOKUP($D57,'[2]S251 Template'!$D$17:$DI$100,70,0)</f>
        <v>0</v>
      </c>
      <c r="EC57" s="340">
        <f>VLOOKUP($D57,'[2]S251 Template'!$D$17:$DI$100,71,0)</f>
        <v>0</v>
      </c>
      <c r="ED57" s="340">
        <f>VLOOKUP($D57,'[2]S251 Template'!$D$17:$DI$100,72,0)</f>
        <v>0</v>
      </c>
      <c r="EE57" s="340">
        <f>VLOOKUP($D57,'[2]S251 Template'!$D$17:$DI$100,73,0)</f>
        <v>0</v>
      </c>
      <c r="EF57" s="340">
        <f>VLOOKUP($D57,'[2]S251 Template'!$D$17:$DI$100,74,0)</f>
        <v>0</v>
      </c>
      <c r="EG57" s="340">
        <f>VLOOKUP($D57,'[2]S251 Template'!$D$17:$DI$100,75,0)</f>
        <v>0</v>
      </c>
      <c r="EH57" s="340">
        <f>VLOOKUP($D57,'[2]S251 Template'!$D$17:$DI$100,76,0)</f>
        <v>0</v>
      </c>
      <c r="EI57" s="340">
        <v>0</v>
      </c>
      <c r="EJ57" s="341">
        <f>SUM(EA57:EI57)</f>
        <v>0</v>
      </c>
      <c r="EK57" s="340">
        <f>VLOOKUP($D57,'[2]S251 Template'!$D$17:$DI$100,78,0)</f>
        <v>1107.5733333333333</v>
      </c>
      <c r="EL57" s="340">
        <f>VLOOKUP($D57,'[2]S251 Template'!$D$17:$DI$100,79,0)</f>
        <v>39537.899999999994</v>
      </c>
      <c r="EM57" s="340">
        <f>VLOOKUP($D57,'[2]S251 Template'!$D$17:$DI$100,80,0)</f>
        <v>75325</v>
      </c>
      <c r="EN57" s="340">
        <v>0</v>
      </c>
      <c r="EO57" s="340">
        <v>0</v>
      </c>
      <c r="EP57" s="340">
        <v>0</v>
      </c>
      <c r="EQ57" s="340">
        <v>0</v>
      </c>
      <c r="ER57" s="340">
        <v>0</v>
      </c>
      <c r="ES57" s="340">
        <v>0</v>
      </c>
      <c r="ET57" s="340">
        <v>0</v>
      </c>
      <c r="EU57" s="340">
        <v>0</v>
      </c>
      <c r="EV57" s="341">
        <f>SUM(EK57:EU57)</f>
        <v>115970.47333333333</v>
      </c>
      <c r="EW57" s="340">
        <f>VLOOKUP($D57,'[2]S251 Template'!$D$17:$DI$100,84,0)</f>
        <v>0</v>
      </c>
      <c r="EX57" s="340">
        <f>VLOOKUP($D57,'[2]S251 Template'!$D$17:$DI$100,85,0)</f>
        <v>19061.66875</v>
      </c>
      <c r="EY57" s="340">
        <f>VLOOKUP($D57,'[2]S251 Template'!$D$17:$DI$100,86,0)</f>
        <v>0</v>
      </c>
      <c r="EZ57" s="340">
        <f>VLOOKUP($D57,'[2]S251 Template'!$D$17:$DI$100,87,0)</f>
        <v>0</v>
      </c>
      <c r="FA57" s="340">
        <f>VLOOKUP($D57,'[2]S251 Template'!$D$17:$DI$100,88,0)</f>
        <v>0</v>
      </c>
      <c r="FB57" s="340">
        <f>VLOOKUP($D57,'[2]S251 Template'!$D$17:$DI$100,89,0)</f>
        <v>0</v>
      </c>
      <c r="FC57" s="340">
        <f>VLOOKUP($D57,'[2]S251 Template'!$D$17:$DI$100,90,0)</f>
        <v>0</v>
      </c>
      <c r="FD57" s="340">
        <f>VLOOKUP($D57,'[2]S251 Template'!$D$17:$DI$100,91,0)</f>
        <v>27500</v>
      </c>
      <c r="FE57" s="340">
        <v>0</v>
      </c>
      <c r="FF57" s="341">
        <f>SUM(EW57:FE57)</f>
        <v>46561.66875</v>
      </c>
      <c r="FG57" s="340">
        <v>0</v>
      </c>
      <c r="FH57" s="340">
        <v>0</v>
      </c>
      <c r="FI57" s="341">
        <f t="shared" si="17"/>
        <v>0</v>
      </c>
      <c r="FJ57" s="340">
        <f>VLOOKUP($D57,'[2]S251 Template'!$D$17:$DI$100,96,0)</f>
        <v>0</v>
      </c>
      <c r="FK57" s="340">
        <f>VLOOKUP($D57,'[2]S251 Template'!$D$17:$DI$100,97,0)</f>
        <v>0</v>
      </c>
      <c r="FL57" s="340">
        <f>VLOOKUP($D57,'[2]S251 Template'!$D$17:$DI$100,98,0)</f>
        <v>0</v>
      </c>
      <c r="FM57" s="340">
        <v>0</v>
      </c>
      <c r="FN57" s="341">
        <f>SUM(FJ57:FM57)</f>
        <v>0</v>
      </c>
      <c r="FO57" s="340">
        <f>VLOOKUP($D57,'[2]S251 Template'!$D$17:$DI$100,100,0)</f>
        <v>0</v>
      </c>
      <c r="FP57" s="341">
        <f t="shared" si="18"/>
        <v>0</v>
      </c>
      <c r="FQ57" s="345">
        <f t="shared" si="19"/>
        <v>1511469.8657000784</v>
      </c>
      <c r="FR57" s="81"/>
      <c r="FS57" s="341">
        <f t="shared" si="20"/>
        <v>292</v>
      </c>
      <c r="FT57" s="341">
        <f t="shared" si="21"/>
        <v>5176.266663356433</v>
      </c>
      <c r="FU57" s="346" t="s">
        <v>518</v>
      </c>
      <c r="FV57" s="340">
        <f>VLOOKUP(D57,'[6]Sheet1'!$A$3:$E$87,5,0)</f>
        <v>56400</v>
      </c>
      <c r="FW57" s="340">
        <v>0</v>
      </c>
      <c r="FX57" s="340">
        <v>0</v>
      </c>
      <c r="FY57" s="340">
        <f t="shared" si="22"/>
        <v>262259.80421280325</v>
      </c>
    </row>
    <row r="58" spans="1:181" ht="12.75" customHeight="1" thickBot="1" thickTop="1">
      <c r="A58" s="113"/>
      <c r="B58" s="338"/>
      <c r="C58" s="320" t="s">
        <v>311</v>
      </c>
      <c r="D58" s="20">
        <v>2536</v>
      </c>
      <c r="E58" s="338"/>
      <c r="F58" s="401" t="s">
        <v>281</v>
      </c>
      <c r="G58" s="340">
        <f>VLOOKUP($D58,'[3]S251 Yr2'!$D$22:$AP$96,4,0)</f>
        <v>0</v>
      </c>
      <c r="H58" s="340">
        <f>VLOOKUP($D58,'[3]S251 Yr2'!$D$22:$AP$96,5,0)</f>
        <v>55110</v>
      </c>
      <c r="I58" s="340">
        <f>VLOOKUP($D58,'[3]S251 Yr2'!$D$22:$AP$96,6,0)</f>
        <v>0</v>
      </c>
      <c r="J58" s="340">
        <f>VLOOKUP($D58,'[3]S251 Yr2'!$D$22:$AP$96,7,0)</f>
        <v>0</v>
      </c>
      <c r="K58" s="340">
        <f>VLOOKUP($D58,'[3]S251 Yr2'!$D$22:$AP$96,8,0)</f>
        <v>0</v>
      </c>
      <c r="L58" s="341">
        <f t="shared" si="2"/>
        <v>282714.3</v>
      </c>
      <c r="M58" s="345">
        <f t="shared" si="3"/>
        <v>55110</v>
      </c>
      <c r="N58" s="341">
        <f t="shared" si="4"/>
        <v>58.01052631578948</v>
      </c>
      <c r="O58" s="340">
        <f>VLOOKUP($D58,'[4]S251 Yr2'!$D$22:$AU$96,12,0)</f>
        <v>0</v>
      </c>
      <c r="P58" s="340">
        <f>VLOOKUP($D58,'[4]S251 Yr2'!$D$22:$AU$96,13,0)</f>
        <v>0</v>
      </c>
      <c r="Q58" s="340">
        <f>VLOOKUP($D58,'[4]S251 Yr2'!$D$22:$AU$96,14,0)</f>
        <v>0</v>
      </c>
      <c r="R58" s="340">
        <f>VLOOKUP($D58,'[4]S251 Yr2'!$D$22:$AU$96,15,0)</f>
        <v>0</v>
      </c>
      <c r="S58" s="342">
        <f t="shared" si="5"/>
        <v>0</v>
      </c>
      <c r="T58" s="358">
        <f t="shared" si="6"/>
        <v>0</v>
      </c>
      <c r="U58" s="340">
        <v>0</v>
      </c>
      <c r="V58" s="340">
        <v>0</v>
      </c>
      <c r="W58" s="340">
        <v>0</v>
      </c>
      <c r="X58" s="340">
        <f>VLOOKUP($D58,'[2]S251 Template'!$D$17:$DI$100,7,0)</f>
        <v>90</v>
      </c>
      <c r="Y58" s="340">
        <f>VLOOKUP($D58,'[2]S251 Template'!$D$17:$DI$100,8,0)</f>
        <v>88</v>
      </c>
      <c r="Z58" s="340">
        <f>VLOOKUP($D58,'[2]S251 Template'!$D$17:$DI$100,9,0)</f>
        <v>85</v>
      </c>
      <c r="AA58" s="340">
        <f>VLOOKUP($D58,'[2]S251 Template'!$D$17:$DI$100,10,0)</f>
        <v>0</v>
      </c>
      <c r="AB58" s="340">
        <f>VLOOKUP($D58,'[2]S251 Template'!$D$17:$DI$100,11,0)</f>
        <v>0</v>
      </c>
      <c r="AC58" s="340">
        <f>VLOOKUP($D58,'[2]S251 Template'!$D$17:$DI$100,12,0)</f>
        <v>0</v>
      </c>
      <c r="AD58" s="340">
        <f>VLOOKUP($D58,'[2]S251 Template'!$D$17:$DI$100,13,0)</f>
        <v>0</v>
      </c>
      <c r="AE58" s="340">
        <f>VLOOKUP($D58,'[2]S251 Template'!$D$17:$DI$100,14,0)</f>
        <v>0</v>
      </c>
      <c r="AF58" s="340">
        <v>0</v>
      </c>
      <c r="AG58" s="340">
        <v>0</v>
      </c>
      <c r="AH58" s="340">
        <v>0</v>
      </c>
      <c r="AI58" s="340">
        <v>0</v>
      </c>
      <c r="AJ58" s="340">
        <v>0</v>
      </c>
      <c r="AK58" s="341">
        <f t="shared" si="7"/>
        <v>905991.879468</v>
      </c>
      <c r="AL58" s="341">
        <f t="shared" si="8"/>
        <v>263</v>
      </c>
      <c r="AM58" s="81"/>
      <c r="AN58" s="81"/>
      <c r="AO58" s="81"/>
      <c r="AP58" s="81"/>
      <c r="AQ58" s="81"/>
      <c r="AR58" s="81"/>
      <c r="AS58" s="81"/>
      <c r="AT58" s="81"/>
      <c r="AU58" s="81"/>
      <c r="AV58" s="81"/>
      <c r="AW58" s="81"/>
      <c r="AX58" s="81"/>
      <c r="AY58" s="81"/>
      <c r="AZ58" s="81"/>
      <c r="BA58" s="81"/>
      <c r="BB58" s="81"/>
      <c r="BC58" s="118"/>
      <c r="BD58" s="81"/>
      <c r="BE58" s="81"/>
      <c r="BF58" s="81"/>
      <c r="BG58" s="81"/>
      <c r="BH58" s="81"/>
      <c r="BI58" s="81"/>
      <c r="BJ58" s="81"/>
      <c r="BK58" s="81"/>
      <c r="BL58" s="81"/>
      <c r="BM58" s="81"/>
      <c r="BN58" s="81"/>
      <c r="BO58" s="81"/>
      <c r="BP58" s="81"/>
      <c r="BQ58" s="340">
        <f>VLOOKUP($D58,'[4]S251 Yr2'!$D$22:$W$96,19,0)</f>
        <v>3700</v>
      </c>
      <c r="BR58" s="340">
        <f>VLOOKUP($D58,'[4]S251 Yr2'!$D$22:$W$96,20,0)</f>
        <v>0</v>
      </c>
      <c r="BS58" s="340">
        <v>0</v>
      </c>
      <c r="BT58" s="340">
        <v>0</v>
      </c>
      <c r="BU58" s="340">
        <v>0</v>
      </c>
      <c r="BV58" s="340">
        <v>0</v>
      </c>
      <c r="BW58" s="340">
        <v>0</v>
      </c>
      <c r="BX58" s="340">
        <v>0</v>
      </c>
      <c r="BY58" s="340">
        <v>0</v>
      </c>
      <c r="BZ58" s="340">
        <v>0</v>
      </c>
      <c r="CA58" s="340">
        <v>0</v>
      </c>
      <c r="CB58" s="342">
        <f t="shared" si="9"/>
        <v>3700</v>
      </c>
      <c r="CC58" s="340">
        <v>0</v>
      </c>
      <c r="CD58" s="340">
        <v>0</v>
      </c>
      <c r="CE58" s="340">
        <v>0</v>
      </c>
      <c r="CF58" s="340">
        <v>0</v>
      </c>
      <c r="CG58" s="340">
        <v>0</v>
      </c>
      <c r="CH58" s="340">
        <v>0</v>
      </c>
      <c r="CI58" s="340">
        <f>VLOOKUP($D58,'[2]S251 Template'!$D$17:$AK$100,32,0)</f>
        <v>29965.47</v>
      </c>
      <c r="CJ58" s="340">
        <f>VLOOKUP($D58,'[2]S251 Template'!$D$17:$AK$100,33,0)</f>
        <v>26870.64</v>
      </c>
      <c r="CK58" s="340">
        <f>VLOOKUP($D58,'[2]S251 Template'!$D$17:$AK$100,34,0)</f>
        <v>1223</v>
      </c>
      <c r="CL58" s="340">
        <v>0</v>
      </c>
      <c r="CM58" s="340">
        <v>0</v>
      </c>
      <c r="CN58" s="340">
        <v>0</v>
      </c>
      <c r="CO58" s="340">
        <v>0</v>
      </c>
      <c r="CP58" s="340">
        <v>0</v>
      </c>
      <c r="CQ58" s="340">
        <v>0</v>
      </c>
      <c r="CR58" s="340">
        <v>4238.441213101496</v>
      </c>
      <c r="CS58" s="340">
        <v>0</v>
      </c>
      <c r="CT58" s="341">
        <f t="shared" si="10"/>
        <v>62297.5512131015</v>
      </c>
      <c r="CU58" s="343"/>
      <c r="CV58" s="81"/>
      <c r="CW58" s="81"/>
      <c r="CX58" s="340">
        <f>VLOOKUP($D58,'[2]S251 Template'!$D$17:$AR$100,39,0)</f>
        <v>31976.001532174498</v>
      </c>
      <c r="CY58" s="340">
        <f>VLOOKUP($D58,'[2]S251 Template'!$D$17:$AR$100,40,0)</f>
        <v>8450.166870707311</v>
      </c>
      <c r="CZ58" s="340">
        <f>VLOOKUP($D58,'[2]S251 Template'!$D$17:$AR$100,41,0)</f>
        <v>4526.35687345716</v>
      </c>
      <c r="DA58" s="341">
        <f t="shared" si="11"/>
        <v>44952.52527633897</v>
      </c>
      <c r="DB58" s="340">
        <f>VLOOKUP(D58,'[2]S251 Template'!$D$17:$AT$100,43,0)</f>
        <v>10478</v>
      </c>
      <c r="DC58" s="340">
        <v>0</v>
      </c>
      <c r="DD58" s="341">
        <f t="shared" si="12"/>
        <v>10478</v>
      </c>
      <c r="DE58" s="340">
        <f>VLOOKUP(D58,'[2]S251 Template'!$D$17:$AW$100,46,0)</f>
        <v>0</v>
      </c>
      <c r="DF58" s="340">
        <v>0</v>
      </c>
      <c r="DG58" s="341">
        <f t="shared" si="13"/>
        <v>0</v>
      </c>
      <c r="DH58" s="340">
        <v>0</v>
      </c>
      <c r="DI58" s="340">
        <v>0</v>
      </c>
      <c r="DJ58" s="341">
        <f t="shared" si="14"/>
        <v>0</v>
      </c>
      <c r="DK58" s="340">
        <f>VLOOKUP($D58,'[2]S251 Template'!$D$17:$BL$100,52,0)</f>
        <v>65297.95965</v>
      </c>
      <c r="DL58" s="340">
        <f>VLOOKUP($D58,'[2]S251 Template'!$D$17:$BL$100,53,0)</f>
        <v>4875.152219999999</v>
      </c>
      <c r="DM58" s="340">
        <f>VLOOKUP($D58,'[2]S251 Template'!$D$17:$BL$100,54,0)</f>
        <v>1032.3851759999998</v>
      </c>
      <c r="DN58" s="340">
        <f>VLOOKUP($D58,'[2]S251 Template'!$D$17:$BL$100,55,0)</f>
        <v>1720.64196</v>
      </c>
      <c r="DO58" s="340">
        <f>VLOOKUP($D58,'[2]S251 Template'!$D$17:$BL$100,56,0)</f>
        <v>67222.68299999999</v>
      </c>
      <c r="DP58" s="340">
        <f>VLOOKUP($D58,'[2]S251 Template'!$D$17:$BL$100,57,0)</f>
        <v>0</v>
      </c>
      <c r="DQ58" s="340">
        <f>VLOOKUP($D58,'[2]S251 Template'!$D$17:$BL$100,58,0)</f>
        <v>0</v>
      </c>
      <c r="DR58" s="340">
        <f>VLOOKUP($D58,'[2]S251 Template'!$D$17:$BL$100,59,0)</f>
        <v>8513.971577987226</v>
      </c>
      <c r="DS58" s="340">
        <f>VLOOKUP($D58,'[2]S251 Template'!$D$17:$BL$100,60,0)</f>
        <v>0</v>
      </c>
      <c r="DT58" s="340">
        <f>VLOOKUP($D58,'[2]S251 Template'!$D$17:$BL$100,61,0)</f>
        <v>0</v>
      </c>
      <c r="DU58" s="341">
        <f t="shared" si="15"/>
        <v>148662.7935839872</v>
      </c>
      <c r="DV58" s="340">
        <f>VLOOKUP($D58,'[2]S251 Template'!$D$17:$DI$100,63,0)</f>
        <v>3330.874313175026</v>
      </c>
      <c r="DW58" s="340">
        <f>VLOOKUP($D58,'[2]S251 Template'!$D$17:$DI$100,64,0)</f>
        <v>21330.75</v>
      </c>
      <c r="DX58" s="340">
        <f>VLOOKUP($D58,'[2]S251 Template'!$D$17:$DI$100,65,0)</f>
        <v>29974.4</v>
      </c>
      <c r="DY58" s="340">
        <f>VLOOKUP($D58,'[2]S251 Template'!$D$17:$DI$100,66,0)</f>
        <v>19094.24</v>
      </c>
      <c r="DZ58" s="341">
        <f t="shared" si="16"/>
        <v>73730.26431317504</v>
      </c>
      <c r="EA58" s="340">
        <f>VLOOKUP($D58,'[2]S251 Template'!$D$17:$DI$100,69,0)</f>
        <v>0</v>
      </c>
      <c r="EB58" s="340">
        <f>VLOOKUP($D58,'[2]S251 Template'!$D$17:$DI$100,70,0)</f>
        <v>0</v>
      </c>
      <c r="EC58" s="340">
        <f>VLOOKUP($D58,'[2]S251 Template'!$D$17:$DI$100,71,0)</f>
        <v>0</v>
      </c>
      <c r="ED58" s="340">
        <f>VLOOKUP($D58,'[2]S251 Template'!$D$17:$DI$100,72,0)</f>
        <v>0</v>
      </c>
      <c r="EE58" s="340">
        <f>VLOOKUP($D58,'[2]S251 Template'!$D$17:$DI$100,73,0)</f>
        <v>0</v>
      </c>
      <c r="EF58" s="340">
        <f>VLOOKUP($D58,'[2]S251 Template'!$D$17:$DI$100,74,0)</f>
        <v>0</v>
      </c>
      <c r="EG58" s="340">
        <f>VLOOKUP($D58,'[2]S251 Template'!$D$17:$DI$100,75,0)</f>
        <v>0</v>
      </c>
      <c r="EH58" s="340">
        <f>VLOOKUP($D58,'[2]S251 Template'!$D$17:$DI$100,76,0)</f>
        <v>0</v>
      </c>
      <c r="EI58" s="340">
        <v>0</v>
      </c>
      <c r="EJ58" s="341">
        <f>SUM(EA58:EI58)</f>
        <v>0</v>
      </c>
      <c r="EK58" s="340">
        <f>VLOOKUP($D58,'[2]S251 Template'!$D$17:$DI$100,78,0)</f>
        <v>4430.293333333333</v>
      </c>
      <c r="EL58" s="340">
        <f>VLOOKUP($D58,'[2]S251 Template'!$D$17:$DI$100,79,0)</f>
        <v>64322.899999999994</v>
      </c>
      <c r="EM58" s="340">
        <f>VLOOKUP($D58,'[2]S251 Template'!$D$17:$DI$100,80,0)</f>
        <v>72585</v>
      </c>
      <c r="EN58" s="340">
        <v>0</v>
      </c>
      <c r="EO58" s="340">
        <v>0</v>
      </c>
      <c r="EP58" s="340">
        <v>0</v>
      </c>
      <c r="EQ58" s="340">
        <v>0</v>
      </c>
      <c r="ER58" s="340">
        <v>0</v>
      </c>
      <c r="ES58" s="340">
        <v>0</v>
      </c>
      <c r="ET58" s="340">
        <v>0</v>
      </c>
      <c r="EU58" s="340">
        <v>0</v>
      </c>
      <c r="EV58" s="341">
        <f>SUM(EK58:EU58)</f>
        <v>141338.19333333333</v>
      </c>
      <c r="EW58" s="340">
        <f>VLOOKUP($D58,'[2]S251 Template'!$D$17:$DI$100,84,0)</f>
        <v>0</v>
      </c>
      <c r="EX58" s="340">
        <f>VLOOKUP($D58,'[2]S251 Template'!$D$17:$DI$100,85,0)</f>
        <v>0</v>
      </c>
      <c r="EY58" s="340">
        <f>VLOOKUP($D58,'[2]S251 Template'!$D$17:$DI$100,86,0)</f>
        <v>0</v>
      </c>
      <c r="EZ58" s="340">
        <f>VLOOKUP($D58,'[2]S251 Template'!$D$17:$DI$100,87,0)</f>
        <v>0</v>
      </c>
      <c r="FA58" s="340">
        <f>VLOOKUP($D58,'[2]S251 Template'!$D$17:$DI$100,88,0)</f>
        <v>0</v>
      </c>
      <c r="FB58" s="340">
        <f>VLOOKUP($D58,'[2]S251 Template'!$D$17:$DI$100,89,0)</f>
        <v>0</v>
      </c>
      <c r="FC58" s="340">
        <f>VLOOKUP($D58,'[2]S251 Template'!$D$17:$DI$100,90,0)</f>
        <v>0</v>
      </c>
      <c r="FD58" s="340">
        <f>VLOOKUP($D58,'[2]S251 Template'!$D$17:$DI$100,91,0)</f>
        <v>0</v>
      </c>
      <c r="FE58" s="340">
        <v>0</v>
      </c>
      <c r="FF58" s="341">
        <f>SUM(EW58:FE58)</f>
        <v>0</v>
      </c>
      <c r="FG58" s="340">
        <v>0</v>
      </c>
      <c r="FH58" s="340">
        <v>0</v>
      </c>
      <c r="FI58" s="341">
        <f t="shared" si="17"/>
        <v>0</v>
      </c>
      <c r="FJ58" s="340">
        <f>VLOOKUP($D58,'[2]S251 Template'!$D$17:$DI$100,96,0)</f>
        <v>0</v>
      </c>
      <c r="FK58" s="340">
        <f>VLOOKUP($D58,'[2]S251 Template'!$D$17:$DI$100,97,0)</f>
        <v>-59933.911075612355</v>
      </c>
      <c r="FL58" s="340">
        <f>VLOOKUP($D58,'[2]S251 Template'!$D$17:$DI$100,98,0)</f>
        <v>0</v>
      </c>
      <c r="FM58" s="340">
        <v>0</v>
      </c>
      <c r="FN58" s="341">
        <f>SUM(FJ58:FM58)</f>
        <v>-59933.911075612355</v>
      </c>
      <c r="FO58" s="340">
        <f>VLOOKUP($D58,'[2]S251 Template'!$D$17:$DI$100,100,0)</f>
        <v>990</v>
      </c>
      <c r="FP58" s="341">
        <f t="shared" si="18"/>
        <v>286414.3</v>
      </c>
      <c r="FQ58" s="345">
        <f t="shared" si="19"/>
        <v>1614921.596112324</v>
      </c>
      <c r="FR58" s="81"/>
      <c r="FS58" s="341">
        <f t="shared" si="20"/>
        <v>321.0105263157895</v>
      </c>
      <c r="FT58" s="341">
        <f t="shared" si="21"/>
        <v>5030.7434296521105</v>
      </c>
      <c r="FU58" s="346" t="s">
        <v>518</v>
      </c>
      <c r="FV58" s="340">
        <f>VLOOKUP(D58,'[6]Sheet1'!$A$3:$E$87,5,0)</f>
        <v>39600</v>
      </c>
      <c r="FW58" s="340">
        <v>0</v>
      </c>
      <c r="FX58" s="340">
        <v>0</v>
      </c>
      <c r="FY58" s="340">
        <f t="shared" si="22"/>
        <v>207793.31886032617</v>
      </c>
    </row>
    <row r="59" spans="1:181" ht="12.75" customHeight="1" thickBot="1" thickTop="1">
      <c r="A59" s="113"/>
      <c r="B59" s="338"/>
      <c r="C59" s="320" t="s">
        <v>312</v>
      </c>
      <c r="D59" s="20">
        <v>2570</v>
      </c>
      <c r="E59" s="338"/>
      <c r="F59" s="401" t="s">
        <v>281</v>
      </c>
      <c r="G59" s="340">
        <f>VLOOKUP($D59,'[3]S251 Yr2'!$D$22:$AP$96,4,0)</f>
        <v>0</v>
      </c>
      <c r="H59" s="340">
        <f>VLOOKUP($D59,'[3]S251 Yr2'!$D$22:$AP$96,5,0)</f>
        <v>0</v>
      </c>
      <c r="I59" s="340">
        <f>VLOOKUP($D59,'[3]S251 Yr2'!$D$22:$AP$96,6,0)</f>
        <v>0</v>
      </c>
      <c r="J59" s="340">
        <f>VLOOKUP($D59,'[3]S251 Yr2'!$D$22:$AP$96,7,0)</f>
        <v>0</v>
      </c>
      <c r="K59" s="340">
        <f>VLOOKUP($D59,'[3]S251 Yr2'!$D$22:$AP$96,8,0)</f>
        <v>0</v>
      </c>
      <c r="L59" s="341">
        <f t="shared" si="2"/>
        <v>0</v>
      </c>
      <c r="M59" s="345">
        <f t="shared" si="3"/>
        <v>0</v>
      </c>
      <c r="N59" s="341">
        <f t="shared" si="4"/>
        <v>0</v>
      </c>
      <c r="O59" s="340">
        <f>VLOOKUP($D59,'[4]S251 Yr2'!$D$22:$AU$96,12,0)</f>
        <v>0</v>
      </c>
      <c r="P59" s="340">
        <f>VLOOKUP($D59,'[4]S251 Yr2'!$D$22:$AU$96,13,0)</f>
        <v>0</v>
      </c>
      <c r="Q59" s="340">
        <f>VLOOKUP($D59,'[4]S251 Yr2'!$D$22:$AU$96,14,0)</f>
        <v>0</v>
      </c>
      <c r="R59" s="340">
        <f>VLOOKUP($D59,'[4]S251 Yr2'!$D$22:$AU$96,15,0)</f>
        <v>0</v>
      </c>
      <c r="S59" s="342">
        <f t="shared" si="5"/>
        <v>0</v>
      </c>
      <c r="T59" s="358">
        <f t="shared" si="6"/>
        <v>0</v>
      </c>
      <c r="U59" s="340">
        <v>0</v>
      </c>
      <c r="V59" s="340">
        <v>0</v>
      </c>
      <c r="W59" s="340">
        <v>0</v>
      </c>
      <c r="X59" s="340">
        <f>VLOOKUP($D59,'[2]S251 Template'!$D$17:$DI$100,7,0)</f>
        <v>0</v>
      </c>
      <c r="Y59" s="340">
        <f>VLOOKUP($D59,'[2]S251 Template'!$D$17:$DI$100,8,0)</f>
        <v>0</v>
      </c>
      <c r="Z59" s="340">
        <f>VLOOKUP($D59,'[2]S251 Template'!$D$17:$DI$100,9,0)</f>
        <v>0</v>
      </c>
      <c r="AA59" s="340">
        <f>VLOOKUP($D59,'[2]S251 Template'!$D$17:$DI$100,10,0)</f>
        <v>89</v>
      </c>
      <c r="AB59" s="340">
        <f>VLOOKUP($D59,'[2]S251 Template'!$D$17:$DI$100,11,0)</f>
        <v>86</v>
      </c>
      <c r="AC59" s="340">
        <f>VLOOKUP($D59,'[2]S251 Template'!$D$17:$DI$100,12,0)</f>
        <v>70</v>
      </c>
      <c r="AD59" s="340">
        <f>VLOOKUP($D59,'[2]S251 Template'!$D$17:$DI$100,13,0)</f>
        <v>86</v>
      </c>
      <c r="AE59" s="340">
        <f>VLOOKUP($D59,'[2]S251 Template'!$D$17:$DI$100,14,0)</f>
        <v>0</v>
      </c>
      <c r="AF59" s="340">
        <v>0</v>
      </c>
      <c r="AG59" s="340">
        <v>0</v>
      </c>
      <c r="AH59" s="340">
        <v>0</v>
      </c>
      <c r="AI59" s="340">
        <v>0</v>
      </c>
      <c r="AJ59" s="340">
        <v>0</v>
      </c>
      <c r="AK59" s="341">
        <f t="shared" si="7"/>
        <v>1044403.587906</v>
      </c>
      <c r="AL59" s="341">
        <f t="shared" si="8"/>
        <v>331</v>
      </c>
      <c r="AM59" s="81"/>
      <c r="AN59" s="81"/>
      <c r="AO59" s="81"/>
      <c r="AP59" s="81"/>
      <c r="AQ59" s="81"/>
      <c r="AR59" s="81"/>
      <c r="AS59" s="81"/>
      <c r="AT59" s="81"/>
      <c r="AU59" s="81"/>
      <c r="AV59" s="81"/>
      <c r="AW59" s="81"/>
      <c r="AX59" s="81"/>
      <c r="AY59" s="81"/>
      <c r="AZ59" s="81"/>
      <c r="BA59" s="81"/>
      <c r="BB59" s="81"/>
      <c r="BC59" s="118"/>
      <c r="BD59" s="81"/>
      <c r="BE59" s="81"/>
      <c r="BF59" s="81"/>
      <c r="BG59" s="81"/>
      <c r="BH59" s="81"/>
      <c r="BI59" s="81"/>
      <c r="BJ59" s="81"/>
      <c r="BK59" s="81"/>
      <c r="BL59" s="81"/>
      <c r="BM59" s="81"/>
      <c r="BN59" s="81"/>
      <c r="BO59" s="81"/>
      <c r="BP59" s="81"/>
      <c r="BQ59" s="340">
        <f>VLOOKUP($D59,'[4]S251 Yr2'!$D$22:$W$96,19,0)</f>
        <v>0</v>
      </c>
      <c r="BR59" s="340">
        <f>VLOOKUP($D59,'[4]S251 Yr2'!$D$22:$W$96,20,0)</f>
        <v>0</v>
      </c>
      <c r="BS59" s="340">
        <v>0</v>
      </c>
      <c r="BT59" s="340">
        <v>0</v>
      </c>
      <c r="BU59" s="340">
        <v>0</v>
      </c>
      <c r="BV59" s="340">
        <v>0</v>
      </c>
      <c r="BW59" s="340">
        <v>0</v>
      </c>
      <c r="BX59" s="340">
        <v>0</v>
      </c>
      <c r="BY59" s="340">
        <v>0</v>
      </c>
      <c r="BZ59" s="340">
        <v>0</v>
      </c>
      <c r="CA59" s="340">
        <v>0</v>
      </c>
      <c r="CB59" s="342">
        <f t="shared" si="9"/>
        <v>0</v>
      </c>
      <c r="CC59" s="340">
        <v>0</v>
      </c>
      <c r="CD59" s="340">
        <v>0</v>
      </c>
      <c r="CE59" s="340">
        <v>0</v>
      </c>
      <c r="CF59" s="340">
        <v>0</v>
      </c>
      <c r="CG59" s="340">
        <v>0</v>
      </c>
      <c r="CH59" s="340">
        <v>0</v>
      </c>
      <c r="CI59" s="340">
        <f>VLOOKUP($D59,'[2]S251 Template'!$D$17:$AK$100,32,0)</f>
        <v>25759.79</v>
      </c>
      <c r="CJ59" s="340">
        <f>VLOOKUP($D59,'[2]S251 Template'!$D$17:$AK$100,33,0)</f>
        <v>36784.08</v>
      </c>
      <c r="CK59" s="340">
        <f>VLOOKUP($D59,'[2]S251 Template'!$D$17:$AK$100,34,0)</f>
        <v>1539</v>
      </c>
      <c r="CL59" s="340">
        <v>0</v>
      </c>
      <c r="CM59" s="340">
        <v>0</v>
      </c>
      <c r="CN59" s="340">
        <v>0</v>
      </c>
      <c r="CO59" s="340">
        <v>0</v>
      </c>
      <c r="CP59" s="340">
        <v>0</v>
      </c>
      <c r="CQ59" s="340">
        <v>0</v>
      </c>
      <c r="CR59" s="340">
        <v>5334.311945006065</v>
      </c>
      <c r="CS59" s="340">
        <v>0</v>
      </c>
      <c r="CT59" s="341">
        <f t="shared" si="10"/>
        <v>69417.18194500607</v>
      </c>
      <c r="CU59" s="343"/>
      <c r="CV59" s="81"/>
      <c r="CW59" s="81"/>
      <c r="CX59" s="340">
        <f>VLOOKUP($D59,'[2]S251 Template'!$D$17:$AR$100,39,0)</f>
        <v>28028.347022029502</v>
      </c>
      <c r="CY59" s="340">
        <f>VLOOKUP($D59,'[2]S251 Template'!$D$17:$AR$100,40,0)</f>
        <v>6728.836582229896</v>
      </c>
      <c r="CZ59" s="340">
        <f>VLOOKUP($D59,'[2]S251 Template'!$D$17:$AR$100,41,0)</f>
        <v>1553.8240013360403</v>
      </c>
      <c r="DA59" s="341">
        <f t="shared" si="11"/>
        <v>36311.00760559544</v>
      </c>
      <c r="DB59" s="340">
        <f>VLOOKUP(D59,'[2]S251 Template'!$D$17:$AT$100,43,0)</f>
        <v>49964</v>
      </c>
      <c r="DC59" s="340">
        <v>0</v>
      </c>
      <c r="DD59" s="341">
        <f t="shared" si="12"/>
        <v>49964</v>
      </c>
      <c r="DE59" s="340">
        <f>VLOOKUP(D59,'[2]S251 Template'!$D$17:$AW$100,46,0)</f>
        <v>0</v>
      </c>
      <c r="DF59" s="340">
        <v>0</v>
      </c>
      <c r="DG59" s="341">
        <f t="shared" si="13"/>
        <v>0</v>
      </c>
      <c r="DH59" s="340">
        <v>0</v>
      </c>
      <c r="DI59" s="340">
        <v>0</v>
      </c>
      <c r="DJ59" s="341">
        <f t="shared" si="14"/>
        <v>0</v>
      </c>
      <c r="DK59" s="340">
        <f>VLOOKUP($D59,'[2]S251 Template'!$D$17:$BL$100,52,0)</f>
        <v>86286.5895375</v>
      </c>
      <c r="DL59" s="340">
        <f>VLOOKUP($D59,'[2]S251 Template'!$D$17:$BL$100,53,0)</f>
        <v>7742.88882</v>
      </c>
      <c r="DM59" s="340">
        <f>VLOOKUP($D59,'[2]S251 Template'!$D$17:$BL$100,54,0)</f>
        <v>2036.092986</v>
      </c>
      <c r="DN59" s="340">
        <f>VLOOKUP($D59,'[2]S251 Template'!$D$17:$BL$100,55,0)</f>
        <v>5161.92588</v>
      </c>
      <c r="DO59" s="340">
        <f>VLOOKUP($D59,'[2]S251 Template'!$D$17:$BL$100,56,0)</f>
        <v>63148.58099999999</v>
      </c>
      <c r="DP59" s="340">
        <f>VLOOKUP($D59,'[2]S251 Template'!$D$17:$BL$100,57,0)</f>
        <v>0</v>
      </c>
      <c r="DQ59" s="340">
        <f>VLOOKUP($D59,'[2]S251 Template'!$D$17:$BL$100,58,0)</f>
        <v>0</v>
      </c>
      <c r="DR59" s="340">
        <f>VLOOKUP($D59,'[2]S251 Template'!$D$17:$BL$100,59,0)</f>
        <v>3503.6497322656332</v>
      </c>
      <c r="DS59" s="340">
        <f>VLOOKUP($D59,'[2]S251 Template'!$D$17:$BL$100,60,0)</f>
        <v>0</v>
      </c>
      <c r="DT59" s="340">
        <f>VLOOKUP($D59,'[2]S251 Template'!$D$17:$BL$100,61,0)</f>
        <v>0</v>
      </c>
      <c r="DU59" s="341">
        <f t="shared" si="15"/>
        <v>167879.72795576561</v>
      </c>
      <c r="DV59" s="340">
        <f>VLOOKUP($D59,'[2]S251 Template'!$D$17:$DI$100,63,0)</f>
        <v>4710.315516491312</v>
      </c>
      <c r="DW59" s="340">
        <f>VLOOKUP($D59,'[2]S251 Template'!$D$17:$DI$100,64,0)</f>
        <v>24134.22</v>
      </c>
      <c r="DX59" s="340">
        <f>VLOOKUP($D59,'[2]S251 Template'!$D$17:$DI$100,65,0)</f>
        <v>44153.08</v>
      </c>
      <c r="DY59" s="340">
        <f>VLOOKUP($D59,'[2]S251 Template'!$D$17:$DI$100,66,0)</f>
        <v>28126.318</v>
      </c>
      <c r="DZ59" s="341">
        <f t="shared" si="16"/>
        <v>101123.93351649132</v>
      </c>
      <c r="EA59" s="340">
        <f>VLOOKUP($D59,'[2]S251 Template'!$D$17:$DI$100,69,0)</f>
        <v>0</v>
      </c>
      <c r="EB59" s="340">
        <f>VLOOKUP($D59,'[2]S251 Template'!$D$17:$DI$100,70,0)</f>
        <v>0</v>
      </c>
      <c r="EC59" s="340">
        <f>VLOOKUP($D59,'[2]S251 Template'!$D$17:$DI$100,71,0)</f>
        <v>0</v>
      </c>
      <c r="ED59" s="340">
        <f>VLOOKUP($D59,'[2]S251 Template'!$D$17:$DI$100,72,0)</f>
        <v>0</v>
      </c>
      <c r="EE59" s="340">
        <f>VLOOKUP($D59,'[2]S251 Template'!$D$17:$DI$100,73,0)</f>
        <v>0</v>
      </c>
      <c r="EF59" s="340">
        <f>VLOOKUP($D59,'[2]S251 Template'!$D$17:$DI$100,74,0)</f>
        <v>0</v>
      </c>
      <c r="EG59" s="340">
        <f>VLOOKUP($D59,'[2]S251 Template'!$D$17:$DI$100,75,0)</f>
        <v>0</v>
      </c>
      <c r="EH59" s="340">
        <f>VLOOKUP($D59,'[2]S251 Template'!$D$17:$DI$100,76,0)</f>
        <v>0</v>
      </c>
      <c r="EI59" s="340">
        <v>0</v>
      </c>
      <c r="EJ59" s="341">
        <f>SUM(EA59:EI59)</f>
        <v>0</v>
      </c>
      <c r="EK59" s="340">
        <f>VLOOKUP($D59,'[2]S251 Template'!$D$17:$DI$100,78,0)</f>
        <v>4430.293333333333</v>
      </c>
      <c r="EL59" s="340">
        <f>VLOOKUP($D59,'[2]S251 Template'!$D$17:$DI$100,79,0)</f>
        <v>28683.649999999965</v>
      </c>
      <c r="EM59" s="340">
        <f>VLOOKUP($D59,'[2]S251 Template'!$D$17:$DI$100,80,0)</f>
        <v>40962</v>
      </c>
      <c r="EN59" s="340">
        <v>0</v>
      </c>
      <c r="EO59" s="340">
        <v>0</v>
      </c>
      <c r="EP59" s="340">
        <v>0</v>
      </c>
      <c r="EQ59" s="340">
        <v>0</v>
      </c>
      <c r="ER59" s="340">
        <v>0</v>
      </c>
      <c r="ES59" s="340">
        <v>0</v>
      </c>
      <c r="ET59" s="340">
        <v>0</v>
      </c>
      <c r="EU59" s="340">
        <v>0</v>
      </c>
      <c r="EV59" s="341">
        <f>SUM(EK59:EU59)</f>
        <v>74075.9433333333</v>
      </c>
      <c r="EW59" s="340">
        <f>VLOOKUP($D59,'[2]S251 Template'!$D$17:$DI$100,84,0)</f>
        <v>0</v>
      </c>
      <c r="EX59" s="340">
        <f>VLOOKUP($D59,'[2]S251 Template'!$D$17:$DI$100,85,0)</f>
        <v>0</v>
      </c>
      <c r="EY59" s="340">
        <f>VLOOKUP($D59,'[2]S251 Template'!$D$17:$DI$100,86,0)</f>
        <v>0</v>
      </c>
      <c r="EZ59" s="340">
        <f>VLOOKUP($D59,'[2]S251 Template'!$D$17:$DI$100,87,0)</f>
        <v>0</v>
      </c>
      <c r="FA59" s="340">
        <f>VLOOKUP($D59,'[2]S251 Template'!$D$17:$DI$100,88,0)</f>
        <v>0</v>
      </c>
      <c r="FB59" s="340">
        <f>VLOOKUP($D59,'[2]S251 Template'!$D$17:$DI$100,89,0)</f>
        <v>0</v>
      </c>
      <c r="FC59" s="340">
        <f>VLOOKUP($D59,'[2]S251 Template'!$D$17:$DI$100,90,0)</f>
        <v>0</v>
      </c>
      <c r="FD59" s="340">
        <f>VLOOKUP($D59,'[2]S251 Template'!$D$17:$DI$100,91,0)</f>
        <v>0</v>
      </c>
      <c r="FE59" s="340">
        <v>0</v>
      </c>
      <c r="FF59" s="341">
        <f>SUM(EW59:FE59)</f>
        <v>0</v>
      </c>
      <c r="FG59" s="340">
        <v>0</v>
      </c>
      <c r="FH59" s="340">
        <v>0</v>
      </c>
      <c r="FI59" s="341">
        <f t="shared" si="17"/>
        <v>0</v>
      </c>
      <c r="FJ59" s="340">
        <f>VLOOKUP($D59,'[2]S251 Template'!$D$17:$DI$100,96,0)</f>
        <v>0</v>
      </c>
      <c r="FK59" s="340">
        <f>VLOOKUP($D59,'[2]S251 Template'!$D$17:$DI$100,97,0)</f>
        <v>0</v>
      </c>
      <c r="FL59" s="340">
        <f>VLOOKUP($D59,'[2]S251 Template'!$D$17:$DI$100,98,0)</f>
        <v>0</v>
      </c>
      <c r="FM59" s="340">
        <v>0</v>
      </c>
      <c r="FN59" s="341">
        <f>SUM(FJ59:FM59)</f>
        <v>0</v>
      </c>
      <c r="FO59" s="340">
        <f>VLOOKUP($D59,'[2]S251 Template'!$D$17:$DI$100,100,0)</f>
        <v>0</v>
      </c>
      <c r="FP59" s="341">
        <f t="shared" si="18"/>
        <v>0</v>
      </c>
      <c r="FQ59" s="345">
        <f t="shared" si="19"/>
        <v>1543175.3822621917</v>
      </c>
      <c r="FR59" s="81"/>
      <c r="FS59" s="341">
        <f t="shared" si="20"/>
        <v>331</v>
      </c>
      <c r="FT59" s="341">
        <f t="shared" si="21"/>
        <v>4662.161275716591</v>
      </c>
      <c r="FU59" s="346" t="s">
        <v>517</v>
      </c>
      <c r="FV59" s="340">
        <f>VLOOKUP(D59,'[6]Sheet1'!$A$3:$E$87,5,0)</f>
        <v>40200</v>
      </c>
      <c r="FW59" s="340">
        <v>0</v>
      </c>
      <c r="FX59" s="340">
        <v>0</v>
      </c>
      <c r="FY59" s="340">
        <f t="shared" si="22"/>
        <v>254154.73556136107</v>
      </c>
    </row>
    <row r="60" spans="1:181" ht="12.75" customHeight="1" thickBot="1" thickTop="1">
      <c r="A60" s="113"/>
      <c r="B60" s="338"/>
      <c r="C60" s="320" t="s">
        <v>313</v>
      </c>
      <c r="D60" s="20">
        <v>2571</v>
      </c>
      <c r="E60" s="338"/>
      <c r="F60" s="401" t="s">
        <v>281</v>
      </c>
      <c r="G60" s="340">
        <f>VLOOKUP($D60,'[3]S251 Yr2'!$D$22:$AP$96,4,0)</f>
        <v>0</v>
      </c>
      <c r="H60" s="340">
        <f>VLOOKUP($D60,'[3]S251 Yr2'!$D$22:$AP$96,5,0)</f>
        <v>26400</v>
      </c>
      <c r="I60" s="340">
        <f>VLOOKUP($D60,'[3]S251 Yr2'!$D$22:$AP$96,6,0)</f>
        <v>0</v>
      </c>
      <c r="J60" s="340">
        <f>VLOOKUP($D60,'[3]S251 Yr2'!$D$22:$AP$96,7,0)</f>
        <v>0</v>
      </c>
      <c r="K60" s="340">
        <f>VLOOKUP($D60,'[3]S251 Yr2'!$D$22:$AP$96,8,0)</f>
        <v>0</v>
      </c>
      <c r="L60" s="341">
        <f t="shared" si="2"/>
        <v>135432</v>
      </c>
      <c r="M60" s="345">
        <f t="shared" si="3"/>
        <v>26400</v>
      </c>
      <c r="N60" s="341">
        <f t="shared" si="4"/>
        <v>27.789473684210527</v>
      </c>
      <c r="O60" s="340">
        <f>VLOOKUP($D60,'[4]S251 Yr2'!$D$22:$AU$96,12,0)</f>
        <v>0</v>
      </c>
      <c r="P60" s="340">
        <f>VLOOKUP($D60,'[4]S251 Yr2'!$D$22:$AU$96,13,0)</f>
        <v>0</v>
      </c>
      <c r="Q60" s="340">
        <f>VLOOKUP($D60,'[4]S251 Yr2'!$D$22:$AU$96,14,0)</f>
        <v>0</v>
      </c>
      <c r="R60" s="340">
        <f>VLOOKUP($D60,'[4]S251 Yr2'!$D$22:$AU$96,15,0)</f>
        <v>0</v>
      </c>
      <c r="S60" s="342">
        <f t="shared" si="5"/>
        <v>0</v>
      </c>
      <c r="T60" s="358">
        <f t="shared" si="6"/>
        <v>0</v>
      </c>
      <c r="U60" s="340">
        <v>0</v>
      </c>
      <c r="V60" s="340">
        <v>0</v>
      </c>
      <c r="W60" s="340">
        <v>0</v>
      </c>
      <c r="X60" s="340">
        <f>VLOOKUP($D60,'[2]S251 Template'!$D$17:$DI$100,7,0)</f>
        <v>90</v>
      </c>
      <c r="Y60" s="340">
        <f>VLOOKUP($D60,'[2]S251 Template'!$D$17:$DI$100,8,0)</f>
        <v>89</v>
      </c>
      <c r="Z60" s="340">
        <f>VLOOKUP($D60,'[2]S251 Template'!$D$17:$DI$100,9,0)</f>
        <v>88</v>
      </c>
      <c r="AA60" s="340">
        <f>VLOOKUP($D60,'[2]S251 Template'!$D$17:$DI$100,10,0)</f>
        <v>0</v>
      </c>
      <c r="AB60" s="340">
        <f>VLOOKUP($D60,'[2]S251 Template'!$D$17:$DI$100,11,0)</f>
        <v>0</v>
      </c>
      <c r="AC60" s="340">
        <f>VLOOKUP($D60,'[2]S251 Template'!$D$17:$DI$100,12,0)</f>
        <v>0</v>
      </c>
      <c r="AD60" s="340">
        <f>VLOOKUP($D60,'[2]S251 Template'!$D$17:$DI$100,13,0)</f>
        <v>0</v>
      </c>
      <c r="AE60" s="340">
        <f>VLOOKUP($D60,'[2]S251 Template'!$D$17:$DI$100,14,0)</f>
        <v>0</v>
      </c>
      <c r="AF60" s="340">
        <v>0</v>
      </c>
      <c r="AG60" s="340">
        <v>0</v>
      </c>
      <c r="AH60" s="340">
        <v>0</v>
      </c>
      <c r="AI60" s="340">
        <v>0</v>
      </c>
      <c r="AJ60" s="340">
        <v>0</v>
      </c>
      <c r="AK60" s="341">
        <f t="shared" si="7"/>
        <v>918774.674262</v>
      </c>
      <c r="AL60" s="341">
        <f t="shared" si="8"/>
        <v>267</v>
      </c>
      <c r="AM60" s="81"/>
      <c r="AN60" s="81"/>
      <c r="AO60" s="81"/>
      <c r="AP60" s="81"/>
      <c r="AQ60" s="81"/>
      <c r="AR60" s="81"/>
      <c r="AS60" s="81"/>
      <c r="AT60" s="81"/>
      <c r="AU60" s="81"/>
      <c r="AV60" s="81"/>
      <c r="AW60" s="81"/>
      <c r="AX60" s="81"/>
      <c r="AY60" s="81"/>
      <c r="AZ60" s="81"/>
      <c r="BA60" s="81"/>
      <c r="BB60" s="81"/>
      <c r="BC60" s="118"/>
      <c r="BD60" s="81"/>
      <c r="BE60" s="81"/>
      <c r="BF60" s="81"/>
      <c r="BG60" s="81"/>
      <c r="BH60" s="81"/>
      <c r="BI60" s="81"/>
      <c r="BJ60" s="81"/>
      <c r="BK60" s="81"/>
      <c r="BL60" s="81"/>
      <c r="BM60" s="81"/>
      <c r="BN60" s="81"/>
      <c r="BO60" s="81"/>
      <c r="BP60" s="81"/>
      <c r="BQ60" s="340">
        <f>VLOOKUP($D60,'[4]S251 Yr2'!$D$22:$W$96,19,0)</f>
        <v>0</v>
      </c>
      <c r="BR60" s="340">
        <f>VLOOKUP($D60,'[4]S251 Yr2'!$D$22:$W$96,20,0)</f>
        <v>0</v>
      </c>
      <c r="BS60" s="340">
        <v>0</v>
      </c>
      <c r="BT60" s="340">
        <v>0</v>
      </c>
      <c r="BU60" s="340">
        <v>0</v>
      </c>
      <c r="BV60" s="340">
        <v>0</v>
      </c>
      <c r="BW60" s="340">
        <v>0</v>
      </c>
      <c r="BX60" s="340">
        <v>0</v>
      </c>
      <c r="BY60" s="340">
        <v>0</v>
      </c>
      <c r="BZ60" s="340">
        <v>0</v>
      </c>
      <c r="CA60" s="340">
        <v>0</v>
      </c>
      <c r="CB60" s="342">
        <f t="shared" si="9"/>
        <v>0</v>
      </c>
      <c r="CC60" s="340">
        <v>0</v>
      </c>
      <c r="CD60" s="340">
        <v>0</v>
      </c>
      <c r="CE60" s="340">
        <v>0</v>
      </c>
      <c r="CF60" s="340">
        <v>0</v>
      </c>
      <c r="CG60" s="340">
        <v>0</v>
      </c>
      <c r="CH60" s="340">
        <v>0</v>
      </c>
      <c r="CI60" s="340">
        <f>VLOOKUP($D60,'[2]S251 Template'!$D$17:$AK$100,32,0)</f>
        <v>13668.46</v>
      </c>
      <c r="CJ60" s="340">
        <f>VLOOKUP($D60,'[2]S251 Template'!$D$17:$AK$100,33,0)</f>
        <v>31436.04</v>
      </c>
      <c r="CK60" s="340">
        <f>VLOOKUP($D60,'[2]S251 Template'!$D$17:$AK$100,34,0)</f>
        <v>1242</v>
      </c>
      <c r="CL60" s="340">
        <v>0</v>
      </c>
      <c r="CM60" s="340">
        <v>0</v>
      </c>
      <c r="CN60" s="340">
        <v>0</v>
      </c>
      <c r="CO60" s="340">
        <v>0</v>
      </c>
      <c r="CP60" s="340">
        <v>0</v>
      </c>
      <c r="CQ60" s="340">
        <v>0</v>
      </c>
      <c r="CR60" s="340">
        <v>4302.904197331176</v>
      </c>
      <c r="CS60" s="340">
        <v>0</v>
      </c>
      <c r="CT60" s="341">
        <f t="shared" si="10"/>
        <v>50649.404197331176</v>
      </c>
      <c r="CU60" s="343"/>
      <c r="CV60" s="81"/>
      <c r="CW60" s="81"/>
      <c r="CX60" s="340">
        <f>VLOOKUP($D60,'[2]S251 Template'!$D$17:$AR$100,39,0)</f>
        <v>7500.543569275501</v>
      </c>
      <c r="CY60" s="340">
        <f>VLOOKUP($D60,'[2]S251 Template'!$D$17:$AR$100,40,0)</f>
        <v>9858.528015825195</v>
      </c>
      <c r="CZ60" s="340">
        <f>VLOOKUP($D60,'[2]S251 Template'!$D$17:$AR$100,41,0)</f>
        <v>7971.792702506641</v>
      </c>
      <c r="DA60" s="341">
        <f t="shared" si="11"/>
        <v>25330.86428760734</v>
      </c>
      <c r="DB60" s="340">
        <f>VLOOKUP(D60,'[2]S251 Template'!$D$17:$AT$100,43,0)</f>
        <v>19433</v>
      </c>
      <c r="DC60" s="340">
        <v>0</v>
      </c>
      <c r="DD60" s="341">
        <f t="shared" si="12"/>
        <v>19433</v>
      </c>
      <c r="DE60" s="340">
        <f>VLOOKUP(D60,'[2]S251 Template'!$D$17:$AW$100,46,0)</f>
        <v>0</v>
      </c>
      <c r="DF60" s="340">
        <v>0</v>
      </c>
      <c r="DG60" s="341">
        <f t="shared" si="13"/>
        <v>0</v>
      </c>
      <c r="DH60" s="340">
        <v>0</v>
      </c>
      <c r="DI60" s="340">
        <v>0</v>
      </c>
      <c r="DJ60" s="341">
        <f t="shared" si="14"/>
        <v>0</v>
      </c>
      <c r="DK60" s="340">
        <f>VLOOKUP($D60,'[2]S251 Template'!$D$17:$BL$100,52,0)</f>
        <v>123599.7093375</v>
      </c>
      <c r="DL60" s="340">
        <f>VLOOKUP($D60,'[2]S251 Template'!$D$17:$BL$100,53,0)</f>
        <v>3584.6707499999998</v>
      </c>
      <c r="DM60" s="340">
        <f>VLOOKUP($D60,'[2]S251 Template'!$D$17:$BL$100,54,0)</f>
        <v>1032.3851759999998</v>
      </c>
      <c r="DN60" s="340">
        <f>VLOOKUP($D60,'[2]S251 Template'!$D$17:$BL$100,55,0)</f>
        <v>430.16049</v>
      </c>
      <c r="DO60" s="340">
        <f>VLOOKUP($D60,'[2]S251 Template'!$D$17:$BL$100,56,0)</f>
        <v>40741.02</v>
      </c>
      <c r="DP60" s="340">
        <f>VLOOKUP($D60,'[2]S251 Template'!$D$17:$BL$100,57,0)</f>
        <v>0</v>
      </c>
      <c r="DQ60" s="340">
        <f>VLOOKUP($D60,'[2]S251 Template'!$D$17:$BL$100,58,0)</f>
        <v>0</v>
      </c>
      <c r="DR60" s="340">
        <f>VLOOKUP($D60,'[2]S251 Template'!$D$17:$BL$100,59,0)</f>
        <v>8864.340778727446</v>
      </c>
      <c r="DS60" s="340">
        <f>VLOOKUP($D60,'[2]S251 Template'!$D$17:$BL$100,60,0)</f>
        <v>0</v>
      </c>
      <c r="DT60" s="340">
        <f>VLOOKUP($D60,'[2]S251 Template'!$D$17:$BL$100,61,0)</f>
        <v>0</v>
      </c>
      <c r="DU60" s="341">
        <f t="shared" si="15"/>
        <v>178252.28653222742</v>
      </c>
      <c r="DV60" s="340">
        <f>VLOOKUP($D60,'[2]S251 Template'!$D$17:$DI$100,63,0)</f>
        <v>4710.315516491312</v>
      </c>
      <c r="DW60" s="340">
        <f>VLOOKUP($D60,'[2]S251 Template'!$D$17:$DI$100,64,0)</f>
        <v>24134.22</v>
      </c>
      <c r="DX60" s="340">
        <f>VLOOKUP($D60,'[2]S251 Template'!$D$17:$DI$100,65,0)</f>
        <v>29185.6</v>
      </c>
      <c r="DY60" s="340">
        <f>VLOOKUP($D60,'[2]S251 Template'!$D$17:$DI$100,66,0)</f>
        <v>16901.6</v>
      </c>
      <c r="DZ60" s="341">
        <f t="shared" si="16"/>
        <v>74931.73551649132</v>
      </c>
      <c r="EA60" s="340">
        <f>VLOOKUP($D60,'[2]S251 Template'!$D$17:$DI$100,69,0)</f>
        <v>0</v>
      </c>
      <c r="EB60" s="340">
        <f>VLOOKUP($D60,'[2]S251 Template'!$D$17:$DI$100,70,0)</f>
        <v>0</v>
      </c>
      <c r="EC60" s="340">
        <f>VLOOKUP($D60,'[2]S251 Template'!$D$17:$DI$100,71,0)</f>
        <v>0</v>
      </c>
      <c r="ED60" s="340">
        <f>VLOOKUP($D60,'[2]S251 Template'!$D$17:$DI$100,72,0)</f>
        <v>0</v>
      </c>
      <c r="EE60" s="340">
        <f>VLOOKUP($D60,'[2]S251 Template'!$D$17:$DI$100,73,0)</f>
        <v>0</v>
      </c>
      <c r="EF60" s="340">
        <f>VLOOKUP($D60,'[2]S251 Template'!$D$17:$DI$100,74,0)</f>
        <v>0</v>
      </c>
      <c r="EG60" s="340">
        <f>VLOOKUP($D60,'[2]S251 Template'!$D$17:$DI$100,75,0)</f>
        <v>0</v>
      </c>
      <c r="EH60" s="340">
        <f>VLOOKUP($D60,'[2]S251 Template'!$D$17:$DI$100,76,0)</f>
        <v>0</v>
      </c>
      <c r="EI60" s="340">
        <v>0</v>
      </c>
      <c r="EJ60" s="341">
        <f>SUM(EA60:EI60)</f>
        <v>0</v>
      </c>
      <c r="EK60" s="340">
        <f>VLOOKUP($D60,'[2]S251 Template'!$D$17:$DI$100,78,0)</f>
        <v>6645.44</v>
      </c>
      <c r="EL60" s="340">
        <f>VLOOKUP($D60,'[2]S251 Template'!$D$17:$DI$100,79,0)</f>
        <v>55074.899999999994</v>
      </c>
      <c r="EM60" s="340">
        <f>VLOOKUP($D60,'[2]S251 Template'!$D$17:$DI$100,80,0)</f>
        <v>23967</v>
      </c>
      <c r="EN60" s="340">
        <v>0</v>
      </c>
      <c r="EO60" s="340">
        <v>0</v>
      </c>
      <c r="EP60" s="340">
        <v>0</v>
      </c>
      <c r="EQ60" s="340">
        <v>0</v>
      </c>
      <c r="ER60" s="340">
        <v>0</v>
      </c>
      <c r="ES60" s="340">
        <v>0</v>
      </c>
      <c r="ET60" s="340">
        <v>0</v>
      </c>
      <c r="EU60" s="340">
        <v>0</v>
      </c>
      <c r="EV60" s="341">
        <f>SUM(EK60:EU60)</f>
        <v>85687.34</v>
      </c>
      <c r="EW60" s="340">
        <f>VLOOKUP($D60,'[2]S251 Template'!$D$17:$DI$100,84,0)</f>
        <v>0</v>
      </c>
      <c r="EX60" s="340">
        <f>VLOOKUP($D60,'[2]S251 Template'!$D$17:$DI$100,85,0)</f>
        <v>0</v>
      </c>
      <c r="EY60" s="340">
        <f>VLOOKUP($D60,'[2]S251 Template'!$D$17:$DI$100,86,0)</f>
        <v>0</v>
      </c>
      <c r="EZ60" s="340">
        <f>VLOOKUP($D60,'[2]S251 Template'!$D$17:$DI$100,87,0)</f>
        <v>0</v>
      </c>
      <c r="FA60" s="340">
        <f>VLOOKUP($D60,'[2]S251 Template'!$D$17:$DI$100,88,0)</f>
        <v>0</v>
      </c>
      <c r="FB60" s="340">
        <f>VLOOKUP($D60,'[2]S251 Template'!$D$17:$DI$100,89,0)</f>
        <v>0</v>
      </c>
      <c r="FC60" s="340">
        <f>VLOOKUP($D60,'[2]S251 Template'!$D$17:$DI$100,90,0)</f>
        <v>0</v>
      </c>
      <c r="FD60" s="340">
        <f>VLOOKUP($D60,'[2]S251 Template'!$D$17:$DI$100,91,0)</f>
        <v>0</v>
      </c>
      <c r="FE60" s="340">
        <v>0</v>
      </c>
      <c r="FF60" s="341">
        <f>SUM(EW60:FE60)</f>
        <v>0</v>
      </c>
      <c r="FG60" s="340">
        <v>0</v>
      </c>
      <c r="FH60" s="340">
        <v>0</v>
      </c>
      <c r="FI60" s="341">
        <f t="shared" si="17"/>
        <v>0</v>
      </c>
      <c r="FJ60" s="340">
        <f>VLOOKUP($D60,'[2]S251 Template'!$D$17:$DI$100,96,0)</f>
        <v>0</v>
      </c>
      <c r="FK60" s="340">
        <f>VLOOKUP($D60,'[2]S251 Template'!$D$17:$DI$100,97,0)</f>
        <v>-27555.14726027397</v>
      </c>
      <c r="FL60" s="340">
        <f>VLOOKUP($D60,'[2]S251 Template'!$D$17:$DI$100,98,0)</f>
        <v>0</v>
      </c>
      <c r="FM60" s="340">
        <v>0</v>
      </c>
      <c r="FN60" s="341">
        <f>SUM(FJ60:FM60)</f>
        <v>-27555.14726027397</v>
      </c>
      <c r="FO60" s="340">
        <f>VLOOKUP($D60,'[2]S251 Template'!$D$17:$DI$100,100,0)</f>
        <v>0</v>
      </c>
      <c r="FP60" s="341">
        <f t="shared" si="18"/>
        <v>135432</v>
      </c>
      <c r="FQ60" s="345">
        <f t="shared" si="19"/>
        <v>1460936.1575353835</v>
      </c>
      <c r="FR60" s="81"/>
      <c r="FS60" s="341">
        <f t="shared" si="20"/>
        <v>294.7894736842105</v>
      </c>
      <c r="FT60" s="341">
        <f t="shared" si="21"/>
        <v>4955.862701869717</v>
      </c>
      <c r="FU60" s="346" t="s">
        <v>518</v>
      </c>
      <c r="FV60" s="340">
        <f>VLOOKUP(D60,'[6]Sheet1'!$A$3:$E$87,5,0)</f>
        <v>18600</v>
      </c>
      <c r="FW60" s="340">
        <v>0</v>
      </c>
      <c r="FX60" s="340">
        <v>0</v>
      </c>
      <c r="FY60" s="340">
        <f t="shared" si="22"/>
        <v>223016.15081983476</v>
      </c>
    </row>
    <row r="61" spans="1:181" ht="12.75" customHeight="1" thickBot="1" thickTop="1">
      <c r="A61" s="113"/>
      <c r="B61" s="338"/>
      <c r="C61" s="320" t="s">
        <v>314</v>
      </c>
      <c r="D61" s="20">
        <v>2605</v>
      </c>
      <c r="E61" s="338"/>
      <c r="F61" s="401" t="s">
        <v>281</v>
      </c>
      <c r="G61" s="340">
        <f>VLOOKUP($D61,'[3]S251 Yr2'!$D$22:$AP$96,4,0)</f>
        <v>0</v>
      </c>
      <c r="H61" s="340">
        <f>VLOOKUP($D61,'[3]S251 Yr2'!$D$22:$AP$96,5,0)</f>
        <v>0</v>
      </c>
      <c r="I61" s="340">
        <f>VLOOKUP($D61,'[3]S251 Yr2'!$D$22:$AP$96,6,0)</f>
        <v>0</v>
      </c>
      <c r="J61" s="340">
        <f>VLOOKUP($D61,'[3]S251 Yr2'!$D$22:$AP$96,7,0)</f>
        <v>0</v>
      </c>
      <c r="K61" s="340">
        <f>VLOOKUP($D61,'[3]S251 Yr2'!$D$22:$AP$96,8,0)</f>
        <v>0</v>
      </c>
      <c r="L61" s="341">
        <f t="shared" si="2"/>
        <v>0</v>
      </c>
      <c r="M61" s="345">
        <f t="shared" si="3"/>
        <v>0</v>
      </c>
      <c r="N61" s="341">
        <f t="shared" si="4"/>
        <v>0</v>
      </c>
      <c r="O61" s="340">
        <f>VLOOKUP($D61,'[4]S251 Yr2'!$D$22:$AU$96,12,0)</f>
        <v>0</v>
      </c>
      <c r="P61" s="340">
        <f>VLOOKUP($D61,'[4]S251 Yr2'!$D$22:$AU$96,13,0)</f>
        <v>0</v>
      </c>
      <c r="Q61" s="340">
        <f>VLOOKUP($D61,'[4]S251 Yr2'!$D$22:$AU$96,14,0)</f>
        <v>0</v>
      </c>
      <c r="R61" s="340">
        <f>VLOOKUP($D61,'[4]S251 Yr2'!$D$22:$AU$96,15,0)</f>
        <v>0</v>
      </c>
      <c r="S61" s="342">
        <f t="shared" si="5"/>
        <v>0</v>
      </c>
      <c r="T61" s="358">
        <f t="shared" si="6"/>
        <v>0</v>
      </c>
      <c r="U61" s="340">
        <v>0</v>
      </c>
      <c r="V61" s="340">
        <v>0</v>
      </c>
      <c r="W61" s="340">
        <v>0</v>
      </c>
      <c r="X61" s="340">
        <f>VLOOKUP($D61,'[2]S251 Template'!$D$17:$DI$100,7,0)</f>
        <v>0</v>
      </c>
      <c r="Y61" s="340">
        <f>VLOOKUP($D61,'[2]S251 Template'!$D$17:$DI$100,8,0)</f>
        <v>0</v>
      </c>
      <c r="Z61" s="340">
        <f>VLOOKUP($D61,'[2]S251 Template'!$D$17:$DI$100,9,0)</f>
        <v>0</v>
      </c>
      <c r="AA61" s="340">
        <f>VLOOKUP($D61,'[2]S251 Template'!$D$17:$DI$100,10,0)</f>
        <v>89</v>
      </c>
      <c r="AB61" s="340">
        <f>VLOOKUP($D61,'[2]S251 Template'!$D$17:$DI$100,11,0)</f>
        <v>90</v>
      </c>
      <c r="AC61" s="340">
        <f>VLOOKUP($D61,'[2]S251 Template'!$D$17:$DI$100,12,0)</f>
        <v>90</v>
      </c>
      <c r="AD61" s="340">
        <f>VLOOKUP($D61,'[2]S251 Template'!$D$17:$DI$100,13,0)</f>
        <v>88</v>
      </c>
      <c r="AE61" s="340">
        <f>VLOOKUP($D61,'[2]S251 Template'!$D$17:$DI$100,14,0)</f>
        <v>0</v>
      </c>
      <c r="AF61" s="340">
        <v>0</v>
      </c>
      <c r="AG61" s="340">
        <v>0</v>
      </c>
      <c r="AH61" s="340">
        <v>0</v>
      </c>
      <c r="AI61" s="340">
        <v>0</v>
      </c>
      <c r="AJ61" s="340">
        <v>0</v>
      </c>
      <c r="AK61" s="341">
        <f t="shared" si="7"/>
        <v>1126405.016082</v>
      </c>
      <c r="AL61" s="341">
        <f t="shared" si="8"/>
        <v>357</v>
      </c>
      <c r="AM61" s="81"/>
      <c r="AN61" s="81"/>
      <c r="AO61" s="81"/>
      <c r="AP61" s="81"/>
      <c r="AQ61" s="81"/>
      <c r="AR61" s="81"/>
      <c r="AS61" s="81"/>
      <c r="AT61" s="81"/>
      <c r="AU61" s="81"/>
      <c r="AV61" s="81"/>
      <c r="AW61" s="81"/>
      <c r="AX61" s="81"/>
      <c r="AY61" s="81"/>
      <c r="AZ61" s="81"/>
      <c r="BA61" s="81"/>
      <c r="BB61" s="81"/>
      <c r="BC61" s="118"/>
      <c r="BD61" s="81"/>
      <c r="BE61" s="81"/>
      <c r="BF61" s="81"/>
      <c r="BG61" s="81"/>
      <c r="BH61" s="81"/>
      <c r="BI61" s="81"/>
      <c r="BJ61" s="81"/>
      <c r="BK61" s="81"/>
      <c r="BL61" s="81"/>
      <c r="BM61" s="81"/>
      <c r="BN61" s="81"/>
      <c r="BO61" s="81"/>
      <c r="BP61" s="81"/>
      <c r="BQ61" s="340">
        <f>VLOOKUP($D61,'[4]S251 Yr2'!$D$22:$W$96,19,0)</f>
        <v>0</v>
      </c>
      <c r="BR61" s="340">
        <f>VLOOKUP($D61,'[4]S251 Yr2'!$D$22:$W$96,20,0)</f>
        <v>0</v>
      </c>
      <c r="BS61" s="340">
        <v>0</v>
      </c>
      <c r="BT61" s="340">
        <v>0</v>
      </c>
      <c r="BU61" s="340">
        <v>0</v>
      </c>
      <c r="BV61" s="340">
        <v>0</v>
      </c>
      <c r="BW61" s="340">
        <v>0</v>
      </c>
      <c r="BX61" s="340">
        <v>0</v>
      </c>
      <c r="BY61" s="340">
        <v>0</v>
      </c>
      <c r="BZ61" s="340">
        <v>0</v>
      </c>
      <c r="CA61" s="340">
        <v>0</v>
      </c>
      <c r="CB61" s="342">
        <f t="shared" si="9"/>
        <v>0</v>
      </c>
      <c r="CC61" s="340">
        <v>0</v>
      </c>
      <c r="CD61" s="340">
        <v>0</v>
      </c>
      <c r="CE61" s="340">
        <v>0</v>
      </c>
      <c r="CF61" s="340">
        <v>0</v>
      </c>
      <c r="CG61" s="340">
        <v>0</v>
      </c>
      <c r="CH61" s="340">
        <v>0</v>
      </c>
      <c r="CI61" s="340">
        <f>VLOOKUP($D61,'[2]S251 Template'!$D$17:$AK$100,32,0)</f>
        <v>35748.28</v>
      </c>
      <c r="CJ61" s="340">
        <f>VLOOKUP($D61,'[2]S251 Template'!$D$17:$AK$100,33,0)</f>
        <v>37697.16</v>
      </c>
      <c r="CK61" s="340">
        <f>VLOOKUP($D61,'[2]S251 Template'!$D$17:$AK$100,34,0)</f>
        <v>1660</v>
      </c>
      <c r="CL61" s="340">
        <v>0</v>
      </c>
      <c r="CM61" s="340">
        <v>0</v>
      </c>
      <c r="CN61" s="340">
        <v>0</v>
      </c>
      <c r="CO61" s="340">
        <v>0</v>
      </c>
      <c r="CP61" s="340">
        <v>0</v>
      </c>
      <c r="CQ61" s="340">
        <v>0</v>
      </c>
      <c r="CR61" s="340">
        <v>5753.321342498988</v>
      </c>
      <c r="CS61" s="340">
        <v>0</v>
      </c>
      <c r="CT61" s="341">
        <f t="shared" si="10"/>
        <v>80858.761342499</v>
      </c>
      <c r="CU61" s="343"/>
      <c r="CV61" s="81"/>
      <c r="CW61" s="81"/>
      <c r="CX61" s="340">
        <f>VLOOKUP($D61,'[2]S251 Template'!$D$17:$AR$100,39,0)</f>
        <v>9474.370824348</v>
      </c>
      <c r="CY61" s="340">
        <f>VLOOKUP($D61,'[2]S251 Template'!$D$17:$AR$100,40,0)</f>
        <v>4851.021722072715</v>
      </c>
      <c r="CZ61" s="340">
        <f>VLOOKUP($D61,'[2]S251 Template'!$D$17:$AR$100,41,0)</f>
        <v>6282.853570619641</v>
      </c>
      <c r="DA61" s="341">
        <f t="shared" si="11"/>
        <v>20608.246117040355</v>
      </c>
      <c r="DB61" s="340">
        <f>VLOOKUP(D61,'[2]S251 Template'!$D$17:$AT$100,43,0)</f>
        <v>55569</v>
      </c>
      <c r="DC61" s="340">
        <v>0</v>
      </c>
      <c r="DD61" s="341">
        <f t="shared" si="12"/>
        <v>55569</v>
      </c>
      <c r="DE61" s="340">
        <f>VLOOKUP(D61,'[2]S251 Template'!$D$17:$AW$100,46,0)</f>
        <v>0</v>
      </c>
      <c r="DF61" s="340">
        <v>0</v>
      </c>
      <c r="DG61" s="341">
        <f t="shared" si="13"/>
        <v>0</v>
      </c>
      <c r="DH61" s="340">
        <v>0</v>
      </c>
      <c r="DI61" s="340">
        <v>0</v>
      </c>
      <c r="DJ61" s="341">
        <f t="shared" si="14"/>
        <v>0</v>
      </c>
      <c r="DK61" s="340">
        <f>VLOOKUP($D61,'[2]S251 Template'!$D$17:$BL$100,52,0)</f>
        <v>102611.07944999999</v>
      </c>
      <c r="DL61" s="340">
        <f>VLOOKUP($D61,'[2]S251 Template'!$D$17:$BL$100,53,0)</f>
        <v>5018.53905</v>
      </c>
      <c r="DM61" s="340">
        <f>VLOOKUP($D61,'[2]S251 Template'!$D$17:$BL$100,54,0)</f>
        <v>1491.2230319999996</v>
      </c>
      <c r="DN61" s="340">
        <f>VLOOKUP($D61,'[2]S251 Template'!$D$17:$BL$100,55,0)</f>
        <v>1505.5617149999998</v>
      </c>
      <c r="DO61" s="340">
        <f>VLOOKUP($D61,'[2]S251 Template'!$D$17:$BL$100,56,0)</f>
        <v>92176.55774999999</v>
      </c>
      <c r="DP61" s="340">
        <f>VLOOKUP($D61,'[2]S251 Template'!$D$17:$BL$100,57,0)</f>
        <v>0</v>
      </c>
      <c r="DQ61" s="340">
        <f>VLOOKUP($D61,'[2]S251 Template'!$D$17:$BL$100,58,0)</f>
        <v>0</v>
      </c>
      <c r="DR61" s="340">
        <f>VLOOKUP($D61,'[2]S251 Template'!$D$17:$BL$100,59,0)</f>
        <v>8435.306958888412</v>
      </c>
      <c r="DS61" s="340">
        <f>VLOOKUP($D61,'[2]S251 Template'!$D$17:$BL$100,60,0)</f>
        <v>0</v>
      </c>
      <c r="DT61" s="340">
        <f>VLOOKUP($D61,'[2]S251 Template'!$D$17:$BL$100,61,0)</f>
        <v>0</v>
      </c>
      <c r="DU61" s="341">
        <f t="shared" si="15"/>
        <v>211238.2679558884</v>
      </c>
      <c r="DV61" s="340">
        <f>VLOOKUP($D61,'[2]S251 Template'!$D$17:$DI$100,63,0)</f>
        <v>3884.856600439552</v>
      </c>
      <c r="DW61" s="340">
        <f>VLOOKUP($D61,'[2]S251 Template'!$D$17:$DI$100,64,0)</f>
        <v>21818.31</v>
      </c>
      <c r="DX61" s="340">
        <f>VLOOKUP($D61,'[2]S251 Template'!$D$17:$DI$100,65,0)</f>
        <v>36817.240000000005</v>
      </c>
      <c r="DY61" s="340">
        <f>VLOOKUP($D61,'[2]S251 Template'!$D$17:$DI$100,66,0)</f>
        <v>25585.368000000002</v>
      </c>
      <c r="DZ61" s="341">
        <f t="shared" si="16"/>
        <v>88105.77460043956</v>
      </c>
      <c r="EA61" s="340">
        <f>VLOOKUP($D61,'[2]S251 Template'!$D$17:$DI$100,69,0)</f>
        <v>0</v>
      </c>
      <c r="EB61" s="340">
        <f>VLOOKUP($D61,'[2]S251 Template'!$D$17:$DI$100,70,0)</f>
        <v>0</v>
      </c>
      <c r="EC61" s="340">
        <f>VLOOKUP($D61,'[2]S251 Template'!$D$17:$DI$100,71,0)</f>
        <v>0</v>
      </c>
      <c r="ED61" s="340">
        <f>VLOOKUP($D61,'[2]S251 Template'!$D$17:$DI$100,72,0)</f>
        <v>0</v>
      </c>
      <c r="EE61" s="340">
        <f>VLOOKUP($D61,'[2]S251 Template'!$D$17:$DI$100,73,0)</f>
        <v>0</v>
      </c>
      <c r="EF61" s="340">
        <f>VLOOKUP($D61,'[2]S251 Template'!$D$17:$DI$100,74,0)</f>
        <v>0</v>
      </c>
      <c r="EG61" s="340">
        <f>VLOOKUP($D61,'[2]S251 Template'!$D$17:$DI$100,75,0)</f>
        <v>0</v>
      </c>
      <c r="EH61" s="340">
        <f>VLOOKUP($D61,'[2]S251 Template'!$D$17:$DI$100,76,0)</f>
        <v>0</v>
      </c>
      <c r="EI61" s="340">
        <v>0</v>
      </c>
      <c r="EJ61" s="341">
        <f>SUM(EA61:EI61)</f>
        <v>0</v>
      </c>
      <c r="EK61" s="340">
        <f>VLOOKUP($D61,'[2]S251 Template'!$D$17:$DI$100,78,0)</f>
        <v>6645.44</v>
      </c>
      <c r="EL61" s="340">
        <f>VLOOKUP($D61,'[2]S251 Template'!$D$17:$DI$100,79,0)</f>
        <v>24250.649999999965</v>
      </c>
      <c r="EM61" s="340">
        <f>VLOOKUP($D61,'[2]S251 Template'!$D$17:$DI$100,80,0)</f>
        <v>39717</v>
      </c>
      <c r="EN61" s="340">
        <v>0</v>
      </c>
      <c r="EO61" s="340">
        <v>0</v>
      </c>
      <c r="EP61" s="340">
        <v>0</v>
      </c>
      <c r="EQ61" s="340">
        <v>0</v>
      </c>
      <c r="ER61" s="340">
        <v>0</v>
      </c>
      <c r="ES61" s="340">
        <v>0</v>
      </c>
      <c r="ET61" s="340">
        <v>0</v>
      </c>
      <c r="EU61" s="340">
        <v>0</v>
      </c>
      <c r="EV61" s="341">
        <f>SUM(EK61:EU61)</f>
        <v>70613.08999999997</v>
      </c>
      <c r="EW61" s="340">
        <f>VLOOKUP($D61,'[2]S251 Template'!$D$17:$DI$100,84,0)</f>
        <v>0</v>
      </c>
      <c r="EX61" s="340">
        <f>VLOOKUP($D61,'[2]S251 Template'!$D$17:$DI$100,85,0)</f>
        <v>0</v>
      </c>
      <c r="EY61" s="340">
        <f>VLOOKUP($D61,'[2]S251 Template'!$D$17:$DI$100,86,0)</f>
        <v>0</v>
      </c>
      <c r="EZ61" s="340">
        <f>VLOOKUP($D61,'[2]S251 Template'!$D$17:$DI$100,87,0)</f>
        <v>0</v>
      </c>
      <c r="FA61" s="340">
        <f>VLOOKUP($D61,'[2]S251 Template'!$D$17:$DI$100,88,0)</f>
        <v>0</v>
      </c>
      <c r="FB61" s="340">
        <f>VLOOKUP($D61,'[2]S251 Template'!$D$17:$DI$100,89,0)</f>
        <v>0</v>
      </c>
      <c r="FC61" s="340">
        <f>VLOOKUP($D61,'[2]S251 Template'!$D$17:$DI$100,90,0)</f>
        <v>0</v>
      </c>
      <c r="FD61" s="340">
        <f>VLOOKUP($D61,'[2]S251 Template'!$D$17:$DI$100,91,0)</f>
        <v>0</v>
      </c>
      <c r="FE61" s="340">
        <v>0</v>
      </c>
      <c r="FF61" s="341">
        <f>SUM(EW61:FE61)</f>
        <v>0</v>
      </c>
      <c r="FG61" s="340">
        <v>0</v>
      </c>
      <c r="FH61" s="340">
        <v>0</v>
      </c>
      <c r="FI61" s="341">
        <f t="shared" si="17"/>
        <v>0</v>
      </c>
      <c r="FJ61" s="340">
        <f>VLOOKUP($D61,'[2]S251 Template'!$D$17:$DI$100,96,0)</f>
        <v>0</v>
      </c>
      <c r="FK61" s="340">
        <f>VLOOKUP($D61,'[2]S251 Template'!$D$17:$DI$100,97,0)</f>
        <v>0</v>
      </c>
      <c r="FL61" s="340">
        <f>VLOOKUP($D61,'[2]S251 Template'!$D$17:$DI$100,98,0)</f>
        <v>0</v>
      </c>
      <c r="FM61" s="340">
        <v>0</v>
      </c>
      <c r="FN61" s="341">
        <f>SUM(FJ61:FM61)</f>
        <v>0</v>
      </c>
      <c r="FO61" s="340">
        <f>VLOOKUP($D61,'[2]S251 Template'!$D$17:$DI$100,100,0)</f>
        <v>0</v>
      </c>
      <c r="FP61" s="341">
        <f t="shared" si="18"/>
        <v>0</v>
      </c>
      <c r="FQ61" s="345">
        <f t="shared" si="19"/>
        <v>1653398.156097867</v>
      </c>
      <c r="FR61" s="81"/>
      <c r="FS61" s="341">
        <f t="shared" si="20"/>
        <v>357</v>
      </c>
      <c r="FT61" s="341">
        <f t="shared" si="21"/>
        <v>4631.367384027639</v>
      </c>
      <c r="FU61" s="346" t="s">
        <v>518</v>
      </c>
      <c r="FV61" s="340">
        <f>VLOOKUP(D61,'[6]Sheet1'!$A$3:$E$87,5,0)</f>
        <v>73200</v>
      </c>
      <c r="FW61" s="340">
        <v>0</v>
      </c>
      <c r="FX61" s="340">
        <v>0</v>
      </c>
      <c r="FY61" s="340">
        <f t="shared" si="22"/>
        <v>287415.51407292875</v>
      </c>
    </row>
    <row r="62" spans="1:181" ht="12.75" customHeight="1" thickBot="1" thickTop="1">
      <c r="A62" s="113"/>
      <c r="B62" s="338"/>
      <c r="C62" s="320" t="s">
        <v>315</v>
      </c>
      <c r="D62" s="20">
        <v>2606</v>
      </c>
      <c r="E62" s="338"/>
      <c r="F62" s="401" t="s">
        <v>281</v>
      </c>
      <c r="G62" s="340">
        <f>VLOOKUP($D62,'[3]S251 Yr2'!$D$22:$AP$96,4,0)</f>
        <v>0</v>
      </c>
      <c r="H62" s="340">
        <f>VLOOKUP($D62,'[3]S251 Yr2'!$D$22:$AP$96,5,0)</f>
        <v>28500</v>
      </c>
      <c r="I62" s="340">
        <f>VLOOKUP($D62,'[3]S251 Yr2'!$D$22:$AP$96,6,0)</f>
        <v>0</v>
      </c>
      <c r="J62" s="340">
        <f>VLOOKUP($D62,'[3]S251 Yr2'!$D$22:$AP$96,7,0)</f>
        <v>0</v>
      </c>
      <c r="K62" s="340">
        <f>VLOOKUP($D62,'[3]S251 Yr2'!$D$22:$AP$96,8,0)</f>
        <v>0</v>
      </c>
      <c r="L62" s="341">
        <f aca="true" t="shared" si="23" ref="L62:L93">($G$14*G62)+($H$14*H62)+($I$14*I62)+($J$14*J62)+($K$14*K62)</f>
        <v>146205</v>
      </c>
      <c r="M62" s="345">
        <f aca="true" t="shared" si="24" ref="M62:M93">SUM(G62:K62)</f>
        <v>28500</v>
      </c>
      <c r="N62" s="341">
        <f aca="true" t="shared" si="25" ref="N62:N93">IF(ISERROR(M62/950),0,(M62/950))</f>
        <v>30</v>
      </c>
      <c r="O62" s="340">
        <f>VLOOKUP($D62,'[4]S251 Yr2'!$D$22:$AU$96,12,0)</f>
        <v>0</v>
      </c>
      <c r="P62" s="340">
        <f>VLOOKUP($D62,'[4]S251 Yr2'!$D$22:$AU$96,13,0)</f>
        <v>0</v>
      </c>
      <c r="Q62" s="340">
        <f>VLOOKUP($D62,'[4]S251 Yr2'!$D$22:$AU$96,14,0)</f>
        <v>0</v>
      </c>
      <c r="R62" s="340">
        <f>VLOOKUP($D62,'[4]S251 Yr2'!$D$22:$AU$96,15,0)</f>
        <v>0</v>
      </c>
      <c r="S62" s="342">
        <f aca="true" t="shared" si="26" ref="S62:S93">($O$14*O62)+($P$14*P62)+($Q$14*Q62)+($R$14*R62)</f>
        <v>0</v>
      </c>
      <c r="T62" s="358">
        <f aca="true" t="shared" si="27" ref="T62:T93">SUM(O62:R62)</f>
        <v>0</v>
      </c>
      <c r="U62" s="340">
        <v>0</v>
      </c>
      <c r="V62" s="340">
        <v>0</v>
      </c>
      <c r="W62" s="340">
        <v>0</v>
      </c>
      <c r="X62" s="340">
        <f>VLOOKUP($D62,'[2]S251 Template'!$D$17:$DI$100,7,0)</f>
        <v>89</v>
      </c>
      <c r="Y62" s="340">
        <f>VLOOKUP($D62,'[2]S251 Template'!$D$17:$DI$100,8,0)</f>
        <v>119</v>
      </c>
      <c r="Z62" s="340">
        <f>VLOOKUP($D62,'[2]S251 Template'!$D$17:$DI$100,9,0)</f>
        <v>89</v>
      </c>
      <c r="AA62" s="340">
        <f>VLOOKUP($D62,'[2]S251 Template'!$D$17:$DI$100,10,0)</f>
        <v>0</v>
      </c>
      <c r="AB62" s="340">
        <f>VLOOKUP($D62,'[2]S251 Template'!$D$17:$DI$100,11,0)</f>
        <v>0</v>
      </c>
      <c r="AC62" s="340">
        <f>VLOOKUP($D62,'[2]S251 Template'!$D$17:$DI$100,12,0)</f>
        <v>0</v>
      </c>
      <c r="AD62" s="340">
        <f>VLOOKUP($D62,'[2]S251 Template'!$D$17:$DI$100,13,0)</f>
        <v>0</v>
      </c>
      <c r="AE62" s="340">
        <f>VLOOKUP($D62,'[2]S251 Template'!$D$17:$DI$100,14,0)</f>
        <v>0</v>
      </c>
      <c r="AF62" s="340">
        <v>0</v>
      </c>
      <c r="AG62" s="340">
        <v>0</v>
      </c>
      <c r="AH62" s="340">
        <v>0</v>
      </c>
      <c r="AI62" s="340">
        <v>0</v>
      </c>
      <c r="AJ62" s="340">
        <v>0</v>
      </c>
      <c r="AK62" s="341">
        <f aca="true" t="shared" si="28" ref="AK62:AK93">($U$14*U62)+($V$14*V62)+($W$14*W62)+($X$14*X62)+($Y$14*Y62)+($Z$14*Z62)+($AA$14*AA62)+($AB$14*AB62)+($AC$14*AC62)+($AD$14*AD62)+($AE$14*AE62)+($AF$14*AF62)+($AG$14*AG62)+($AH$14*AH62)+($AI$14*AI62)+($AJ$14*AJ62)</f>
        <v>1013743.881132</v>
      </c>
      <c r="AL62" s="341">
        <f aca="true" t="shared" si="29" ref="AL62:AL93">SUM(U62:AJ62)</f>
        <v>297</v>
      </c>
      <c r="AM62" s="81"/>
      <c r="AN62" s="81"/>
      <c r="AO62" s="81"/>
      <c r="AP62" s="81"/>
      <c r="AQ62" s="81"/>
      <c r="AR62" s="81"/>
      <c r="AS62" s="81"/>
      <c r="AT62" s="81"/>
      <c r="AU62" s="81"/>
      <c r="AV62" s="81"/>
      <c r="AW62" s="81"/>
      <c r="AX62" s="81"/>
      <c r="AY62" s="81"/>
      <c r="AZ62" s="81"/>
      <c r="BA62" s="81"/>
      <c r="BB62" s="81"/>
      <c r="BC62" s="118"/>
      <c r="BD62" s="81"/>
      <c r="BE62" s="81"/>
      <c r="BF62" s="81"/>
      <c r="BG62" s="81"/>
      <c r="BH62" s="81"/>
      <c r="BI62" s="81"/>
      <c r="BJ62" s="81"/>
      <c r="BK62" s="81"/>
      <c r="BL62" s="81"/>
      <c r="BM62" s="81"/>
      <c r="BN62" s="81"/>
      <c r="BO62" s="81"/>
      <c r="BP62" s="81"/>
      <c r="BQ62" s="340">
        <f>VLOOKUP($D62,'[4]S251 Yr2'!$D$22:$W$96,19,0)</f>
        <v>0</v>
      </c>
      <c r="BR62" s="340">
        <f>VLOOKUP($D62,'[4]S251 Yr2'!$D$22:$W$96,20,0)</f>
        <v>0</v>
      </c>
      <c r="BS62" s="340">
        <v>0</v>
      </c>
      <c r="BT62" s="340">
        <v>0</v>
      </c>
      <c r="BU62" s="340">
        <v>0</v>
      </c>
      <c r="BV62" s="340">
        <v>0</v>
      </c>
      <c r="BW62" s="340">
        <v>0</v>
      </c>
      <c r="BX62" s="340">
        <v>0</v>
      </c>
      <c r="BY62" s="340">
        <v>0</v>
      </c>
      <c r="BZ62" s="340">
        <v>0</v>
      </c>
      <c r="CA62" s="340">
        <v>0</v>
      </c>
      <c r="CB62" s="342">
        <f aca="true" t="shared" si="30" ref="CB62:CB93">SUM(BQ62:CA62)</f>
        <v>0</v>
      </c>
      <c r="CC62" s="340">
        <v>0</v>
      </c>
      <c r="CD62" s="340">
        <v>0</v>
      </c>
      <c r="CE62" s="340">
        <v>0</v>
      </c>
      <c r="CF62" s="340">
        <v>0</v>
      </c>
      <c r="CG62" s="340">
        <v>0</v>
      </c>
      <c r="CH62" s="340">
        <v>0</v>
      </c>
      <c r="CI62" s="340">
        <f>VLOOKUP($D62,'[2]S251 Template'!$D$17:$AK$100,32,0)</f>
        <v>27336.92</v>
      </c>
      <c r="CJ62" s="340">
        <f>VLOOKUP($D62,'[2]S251 Template'!$D$17:$AK$100,33,0)</f>
        <v>31957.8</v>
      </c>
      <c r="CK62" s="340">
        <f>VLOOKUP($D62,'[2]S251 Template'!$D$17:$AK$100,34,0)</f>
        <v>1381</v>
      </c>
      <c r="CL62" s="340">
        <v>0</v>
      </c>
      <c r="CM62" s="340">
        <v>0</v>
      </c>
      <c r="CN62" s="340">
        <v>0</v>
      </c>
      <c r="CO62" s="340">
        <v>0</v>
      </c>
      <c r="CP62" s="340">
        <v>0</v>
      </c>
      <c r="CQ62" s="340">
        <v>0</v>
      </c>
      <c r="CR62" s="340">
        <v>4786.37657905378</v>
      </c>
      <c r="CS62" s="340">
        <v>0</v>
      </c>
      <c r="CT62" s="341">
        <f aca="true" t="shared" si="31" ref="CT62:CT93">SUM(CC62:CS62)</f>
        <v>65462.09657905378</v>
      </c>
      <c r="CU62" s="343"/>
      <c r="CV62" s="81"/>
      <c r="CW62" s="81"/>
      <c r="CX62" s="340">
        <f>VLOOKUP($D62,'[2]S251 Template'!$D$17:$AR$100,39,0)</f>
        <v>4737.185412174</v>
      </c>
      <c r="CY62" s="340">
        <f>VLOOKUP($D62,'[2]S251 Template'!$D$17:$AR$100,40,0)</f>
        <v>14396.580594538382</v>
      </c>
      <c r="CZ62" s="340">
        <f>VLOOKUP($D62,'[2]S251 Template'!$D$17:$AR$100,41,0)</f>
        <v>4188.569047079761</v>
      </c>
      <c r="DA62" s="341">
        <f aca="true" t="shared" si="32" ref="DA62:DA93">SUM(CX62:CZ62)</f>
        <v>23322.33505379214</v>
      </c>
      <c r="DB62" s="340">
        <f>VLOOKUP(D62,'[2]S251 Template'!$D$17:$AT$100,43,0)</f>
        <v>0</v>
      </c>
      <c r="DC62" s="340">
        <v>0</v>
      </c>
      <c r="DD62" s="341">
        <f aca="true" t="shared" si="33" ref="DD62:DD93">SUM(DB62:DC62)</f>
        <v>0</v>
      </c>
      <c r="DE62" s="340">
        <f>VLOOKUP(D62,'[2]S251 Template'!$D$17:$AW$100,46,0)</f>
        <v>0</v>
      </c>
      <c r="DF62" s="340">
        <v>0</v>
      </c>
      <c r="DG62" s="341">
        <f aca="true" t="shared" si="34" ref="DG62:DG93">SUM(DE62:DF62)</f>
        <v>0</v>
      </c>
      <c r="DH62" s="340">
        <v>0</v>
      </c>
      <c r="DI62" s="340">
        <v>0</v>
      </c>
      <c r="DJ62" s="341">
        <f aca="true" t="shared" si="35" ref="DJ62:DJ93">SUM(DH62:DI62)</f>
        <v>0</v>
      </c>
      <c r="DK62" s="340">
        <f>VLOOKUP($D62,'[2]S251 Template'!$D$17:$BL$100,52,0)</f>
        <v>95614.8694875</v>
      </c>
      <c r="DL62" s="340">
        <f>VLOOKUP($D62,'[2]S251 Template'!$D$17:$BL$100,53,0)</f>
        <v>4444.99173</v>
      </c>
      <c r="DM62" s="340">
        <f>VLOOKUP($D62,'[2]S251 Template'!$D$17:$BL$100,54,0)</f>
        <v>1032.3851759999998</v>
      </c>
      <c r="DN62" s="340">
        <f>VLOOKUP($D62,'[2]S251 Template'!$D$17:$BL$100,55,0)</f>
        <v>1935.722205</v>
      </c>
      <c r="DO62" s="340">
        <f>VLOOKUP($D62,'[2]S251 Template'!$D$17:$BL$100,56,0)</f>
        <v>73333.836</v>
      </c>
      <c r="DP62" s="340">
        <f>VLOOKUP($D62,'[2]S251 Template'!$D$17:$BL$100,57,0)</f>
        <v>0</v>
      </c>
      <c r="DQ62" s="340">
        <f>VLOOKUP($D62,'[2]S251 Template'!$D$17:$BL$100,58,0)</f>
        <v>0</v>
      </c>
      <c r="DR62" s="340">
        <f>VLOOKUP($D62,'[2]S251 Template'!$D$17:$BL$100,59,0)</f>
        <v>10194.709521829516</v>
      </c>
      <c r="DS62" s="340">
        <f>VLOOKUP($D62,'[2]S251 Template'!$D$17:$BL$100,60,0)</f>
        <v>0</v>
      </c>
      <c r="DT62" s="340">
        <f>VLOOKUP($D62,'[2]S251 Template'!$D$17:$BL$100,61,0)</f>
        <v>0</v>
      </c>
      <c r="DU62" s="341">
        <f aca="true" t="shared" si="36" ref="DU62:DU93">SUM(DK62:DT62)</f>
        <v>186556.5141203295</v>
      </c>
      <c r="DV62" s="340">
        <f>VLOOKUP($D62,'[2]S251 Template'!$D$17:$DI$100,63,0)</f>
        <v>3884.856600439552</v>
      </c>
      <c r="DW62" s="340">
        <f>VLOOKUP($D62,'[2]S251 Template'!$D$17:$DI$100,64,0)</f>
        <v>21818.31</v>
      </c>
      <c r="DX62" s="340">
        <f>VLOOKUP($D62,'[2]S251 Template'!$D$17:$DI$100,65,0)</f>
        <v>29836.36</v>
      </c>
      <c r="DY62" s="340">
        <f>VLOOKUP($D62,'[2]S251 Template'!$D$17:$DI$100,66,0)</f>
        <v>17278.46</v>
      </c>
      <c r="DZ62" s="341">
        <f aca="true" t="shared" si="37" ref="DZ62:DZ93">SUM(DV62:DY62)</f>
        <v>72817.98660043956</v>
      </c>
      <c r="EA62" s="340">
        <f>VLOOKUP($D62,'[2]S251 Template'!$D$17:$DI$100,69,0)</f>
        <v>0</v>
      </c>
      <c r="EB62" s="340">
        <f>VLOOKUP($D62,'[2]S251 Template'!$D$17:$DI$100,70,0)</f>
        <v>0</v>
      </c>
      <c r="EC62" s="340">
        <f>VLOOKUP($D62,'[2]S251 Template'!$D$17:$DI$100,71,0)</f>
        <v>0</v>
      </c>
      <c r="ED62" s="340">
        <f>VLOOKUP($D62,'[2]S251 Template'!$D$17:$DI$100,72,0)</f>
        <v>0</v>
      </c>
      <c r="EE62" s="340">
        <f>VLOOKUP($D62,'[2]S251 Template'!$D$17:$DI$100,73,0)</f>
        <v>0</v>
      </c>
      <c r="EF62" s="340">
        <f>VLOOKUP($D62,'[2]S251 Template'!$D$17:$DI$100,74,0)</f>
        <v>0</v>
      </c>
      <c r="EG62" s="340">
        <f>VLOOKUP($D62,'[2]S251 Template'!$D$17:$DI$100,75,0)</f>
        <v>0</v>
      </c>
      <c r="EH62" s="340">
        <f>VLOOKUP($D62,'[2]S251 Template'!$D$17:$DI$100,76,0)</f>
        <v>0</v>
      </c>
      <c r="EI62" s="340">
        <v>0</v>
      </c>
      <c r="EJ62" s="341">
        <f>SUM(EA62:EI62)</f>
        <v>0</v>
      </c>
      <c r="EK62" s="340">
        <f>VLOOKUP($D62,'[2]S251 Template'!$D$17:$DI$100,78,0)</f>
        <v>1107.5733333333333</v>
      </c>
      <c r="EL62" s="340">
        <f>VLOOKUP($D62,'[2]S251 Template'!$D$17:$DI$100,79,0)</f>
        <v>46090.899999999994</v>
      </c>
      <c r="EM62" s="340">
        <f>VLOOKUP($D62,'[2]S251 Template'!$D$17:$DI$100,80,0)</f>
        <v>58890</v>
      </c>
      <c r="EN62" s="340">
        <v>0</v>
      </c>
      <c r="EO62" s="340">
        <v>0</v>
      </c>
      <c r="EP62" s="340">
        <v>0</v>
      </c>
      <c r="EQ62" s="340">
        <v>0</v>
      </c>
      <c r="ER62" s="340">
        <v>0</v>
      </c>
      <c r="ES62" s="340">
        <v>0</v>
      </c>
      <c r="ET62" s="340">
        <v>0</v>
      </c>
      <c r="EU62" s="340">
        <v>0</v>
      </c>
      <c r="EV62" s="341">
        <f>SUM(EK62:EU62)</f>
        <v>106088.47333333333</v>
      </c>
      <c r="EW62" s="340">
        <f>VLOOKUP($D62,'[2]S251 Template'!$D$17:$DI$100,84,0)</f>
        <v>0</v>
      </c>
      <c r="EX62" s="340">
        <f>VLOOKUP($D62,'[2]S251 Template'!$D$17:$DI$100,85,0)</f>
        <v>0</v>
      </c>
      <c r="EY62" s="340">
        <f>VLOOKUP($D62,'[2]S251 Template'!$D$17:$DI$100,86,0)</f>
        <v>0</v>
      </c>
      <c r="EZ62" s="340">
        <f>VLOOKUP($D62,'[2]S251 Template'!$D$17:$DI$100,87,0)</f>
        <v>0</v>
      </c>
      <c r="FA62" s="340">
        <f>VLOOKUP($D62,'[2]S251 Template'!$D$17:$DI$100,88,0)</f>
        <v>8574</v>
      </c>
      <c r="FB62" s="340">
        <f>VLOOKUP($D62,'[2]S251 Template'!$D$17:$DI$100,89,0)</f>
        <v>0</v>
      </c>
      <c r="FC62" s="340">
        <f>VLOOKUP($D62,'[2]S251 Template'!$D$17:$DI$100,90,0)</f>
        <v>0</v>
      </c>
      <c r="FD62" s="340">
        <f>VLOOKUP($D62,'[2]S251 Template'!$D$17:$DI$100,91,0)</f>
        <v>0</v>
      </c>
      <c r="FE62" s="340">
        <v>0</v>
      </c>
      <c r="FF62" s="341">
        <f>SUM(EW62:FE62)</f>
        <v>8574</v>
      </c>
      <c r="FG62" s="340">
        <v>0</v>
      </c>
      <c r="FH62" s="340">
        <v>0</v>
      </c>
      <c r="FI62" s="341">
        <f aca="true" t="shared" si="38" ref="FI62:FI93">SUM(FG62:FH62)</f>
        <v>0</v>
      </c>
      <c r="FJ62" s="340">
        <f>VLOOKUP($D62,'[2]S251 Template'!$D$17:$DI$100,96,0)</f>
        <v>0</v>
      </c>
      <c r="FK62" s="340">
        <f>VLOOKUP($D62,'[2]S251 Template'!$D$17:$DI$100,97,0)</f>
        <v>-27919.09653209109</v>
      </c>
      <c r="FL62" s="340">
        <f>VLOOKUP($D62,'[2]S251 Template'!$D$17:$DI$100,98,0)</f>
        <v>0</v>
      </c>
      <c r="FM62" s="340">
        <v>0</v>
      </c>
      <c r="FN62" s="341">
        <f>SUM(FJ62:FM62)</f>
        <v>-27919.09653209109</v>
      </c>
      <c r="FO62" s="340">
        <f>VLOOKUP($D62,'[2]S251 Template'!$D$17:$DI$100,100,0)</f>
        <v>0</v>
      </c>
      <c r="FP62" s="341">
        <f aca="true" t="shared" si="39" ref="FP62:FP93">SUM(L62,S62,CB62)</f>
        <v>146205</v>
      </c>
      <c r="FQ62" s="345">
        <f aca="true" t="shared" si="40" ref="FQ62:FQ93">IF(ISERROR(SUM(L62,S62,AK62,BC62,BN62,CB62,CT62,CW62,DA62,DD62,DG62,DJ62,DU62,DZ62,EJ62,EV62,FF62,FI62,FN62,FO62)),0,SUM(L62,S62,AK62,BC62,BN62,CB62,CT62,CW62,DA62,DD62,DG62,DJ62,DU62,DZ62,EJ62,EV62,FF62,FI62,FN62,FO62))</f>
        <v>1594851.1902868573</v>
      </c>
      <c r="FR62" s="81"/>
      <c r="FS62" s="341">
        <f aca="true" t="shared" si="41" ref="FS62:FS93">IF(ISERROR(SUM(N62,AL62,BD62,BO62)),0,SUM(N62,AL62,BD62,BO62))</f>
        <v>327</v>
      </c>
      <c r="FT62" s="341">
        <f aca="true" t="shared" si="42" ref="FT62:FT93">IF(ISERROR(FQ62/FS62),0,(FQ62/FS62))</f>
        <v>4877.220765403234</v>
      </c>
      <c r="FU62" s="346" t="s">
        <v>518</v>
      </c>
      <c r="FV62" s="340">
        <f>VLOOKUP(D62,'[6]Sheet1'!$A$3:$E$87,5,0)</f>
        <v>37800</v>
      </c>
      <c r="FW62" s="340">
        <v>0</v>
      </c>
      <c r="FX62" s="340">
        <v>0</v>
      </c>
      <c r="FY62" s="340">
        <f t="shared" si="22"/>
        <v>209878.84917412163</v>
      </c>
    </row>
    <row r="63" spans="1:181" ht="12.75" customHeight="1" thickBot="1" thickTop="1">
      <c r="A63" s="113"/>
      <c r="B63" s="338"/>
      <c r="C63" s="320" t="s">
        <v>316</v>
      </c>
      <c r="D63" s="20">
        <v>2782</v>
      </c>
      <c r="E63" s="338"/>
      <c r="F63" s="401" t="s">
        <v>281</v>
      </c>
      <c r="G63" s="340">
        <f>VLOOKUP($D63,'[3]S251 Yr2'!$D$22:$AP$96,4,0)</f>
        <v>0</v>
      </c>
      <c r="H63" s="340">
        <f>VLOOKUP($D63,'[3]S251 Yr2'!$D$22:$AP$96,5,0)</f>
        <v>23940</v>
      </c>
      <c r="I63" s="340">
        <f>VLOOKUP($D63,'[3]S251 Yr2'!$D$22:$AP$96,6,0)</f>
        <v>0</v>
      </c>
      <c r="J63" s="340">
        <f>VLOOKUP($D63,'[3]S251 Yr2'!$D$22:$AP$96,7,0)</f>
        <v>0</v>
      </c>
      <c r="K63" s="340">
        <f>VLOOKUP($D63,'[3]S251 Yr2'!$D$22:$AP$96,8,0)</f>
        <v>0</v>
      </c>
      <c r="L63" s="341">
        <f t="shared" si="23"/>
        <v>122812.2</v>
      </c>
      <c r="M63" s="345">
        <f t="shared" si="24"/>
        <v>23940</v>
      </c>
      <c r="N63" s="341">
        <f t="shared" si="25"/>
        <v>25.2</v>
      </c>
      <c r="O63" s="340">
        <f>VLOOKUP($D63,'[4]S251 Yr2'!$D$22:$AU$96,12,0)</f>
        <v>0</v>
      </c>
      <c r="P63" s="340">
        <f>VLOOKUP($D63,'[4]S251 Yr2'!$D$22:$AU$96,13,0)</f>
        <v>140</v>
      </c>
      <c r="Q63" s="340">
        <f>VLOOKUP($D63,'[4]S251 Yr2'!$D$22:$AU$96,14,0)</f>
        <v>0</v>
      </c>
      <c r="R63" s="340">
        <f>VLOOKUP($D63,'[4]S251 Yr2'!$D$22:$AU$96,15,0)</f>
        <v>0</v>
      </c>
      <c r="S63" s="342">
        <f t="shared" si="26"/>
        <v>718.1999999999999</v>
      </c>
      <c r="T63" s="358">
        <f t="shared" si="27"/>
        <v>140</v>
      </c>
      <c r="U63" s="340">
        <v>0</v>
      </c>
      <c r="V63" s="340">
        <v>0</v>
      </c>
      <c r="W63" s="340">
        <v>0</v>
      </c>
      <c r="X63" s="340">
        <f>VLOOKUP($D63,'[2]S251 Template'!$D$17:$DI$100,7,0)</f>
        <v>90</v>
      </c>
      <c r="Y63" s="340">
        <f>VLOOKUP($D63,'[2]S251 Template'!$D$17:$DI$100,8,0)</f>
        <v>60</v>
      </c>
      <c r="Z63" s="340">
        <f>VLOOKUP($D63,'[2]S251 Template'!$D$17:$DI$100,9,0)</f>
        <v>89</v>
      </c>
      <c r="AA63" s="340">
        <f>VLOOKUP($D63,'[2]S251 Template'!$D$17:$DI$100,10,0)</f>
        <v>59</v>
      </c>
      <c r="AB63" s="340">
        <f>VLOOKUP($D63,'[2]S251 Template'!$D$17:$DI$100,11,0)</f>
        <v>60</v>
      </c>
      <c r="AC63" s="340">
        <f>VLOOKUP($D63,'[2]S251 Template'!$D$17:$DI$100,12,0)</f>
        <v>58</v>
      </c>
      <c r="AD63" s="340">
        <f>VLOOKUP($D63,'[2]S251 Template'!$D$17:$DI$100,13,0)</f>
        <v>58</v>
      </c>
      <c r="AE63" s="340">
        <f>VLOOKUP($D63,'[2]S251 Template'!$D$17:$DI$100,14,0)</f>
        <v>0</v>
      </c>
      <c r="AF63" s="340">
        <v>0</v>
      </c>
      <c r="AG63" s="340">
        <v>0</v>
      </c>
      <c r="AH63" s="340">
        <v>0</v>
      </c>
      <c r="AI63" s="340">
        <v>0</v>
      </c>
      <c r="AJ63" s="340">
        <v>0</v>
      </c>
      <c r="AK63" s="341">
        <f t="shared" si="28"/>
        <v>1570934.768814</v>
      </c>
      <c r="AL63" s="341">
        <f t="shared" si="29"/>
        <v>474</v>
      </c>
      <c r="AM63" s="81"/>
      <c r="AN63" s="81"/>
      <c r="AO63" s="81"/>
      <c r="AP63" s="81"/>
      <c r="AQ63" s="81"/>
      <c r="AR63" s="81"/>
      <c r="AS63" s="81"/>
      <c r="AT63" s="81"/>
      <c r="AU63" s="81"/>
      <c r="AV63" s="81"/>
      <c r="AW63" s="81"/>
      <c r="AX63" s="81"/>
      <c r="AY63" s="81"/>
      <c r="AZ63" s="81"/>
      <c r="BA63" s="81"/>
      <c r="BB63" s="81"/>
      <c r="BC63" s="118"/>
      <c r="BD63" s="81"/>
      <c r="BE63" s="81"/>
      <c r="BF63" s="81"/>
      <c r="BG63" s="81"/>
      <c r="BH63" s="81"/>
      <c r="BI63" s="81"/>
      <c r="BJ63" s="81"/>
      <c r="BK63" s="81"/>
      <c r="BL63" s="81"/>
      <c r="BM63" s="81"/>
      <c r="BN63" s="81"/>
      <c r="BO63" s="81"/>
      <c r="BP63" s="81"/>
      <c r="BQ63" s="340">
        <f>VLOOKUP($D63,'[4]S251 Yr2'!$D$22:$W$96,19,0)</f>
        <v>0</v>
      </c>
      <c r="BR63" s="340">
        <f>VLOOKUP($D63,'[4]S251 Yr2'!$D$22:$W$96,20,0)</f>
        <v>0</v>
      </c>
      <c r="BS63" s="340">
        <v>0</v>
      </c>
      <c r="BT63" s="340">
        <v>0</v>
      </c>
      <c r="BU63" s="340">
        <v>0</v>
      </c>
      <c r="BV63" s="340">
        <v>0</v>
      </c>
      <c r="BW63" s="340">
        <v>0</v>
      </c>
      <c r="BX63" s="340">
        <v>0</v>
      </c>
      <c r="BY63" s="340">
        <v>0</v>
      </c>
      <c r="BZ63" s="340">
        <v>0</v>
      </c>
      <c r="CA63" s="340">
        <v>0</v>
      </c>
      <c r="CB63" s="342">
        <f t="shared" si="30"/>
        <v>0</v>
      </c>
      <c r="CC63" s="340">
        <v>0</v>
      </c>
      <c r="CD63" s="340">
        <v>0</v>
      </c>
      <c r="CE63" s="340">
        <v>0</v>
      </c>
      <c r="CF63" s="340">
        <v>0</v>
      </c>
      <c r="CG63" s="340">
        <v>0</v>
      </c>
      <c r="CH63" s="340">
        <v>0</v>
      </c>
      <c r="CI63" s="340">
        <f>VLOOKUP($D63,'[2]S251 Template'!$D$17:$AK$100,32,0)</f>
        <v>32068.31</v>
      </c>
      <c r="CJ63" s="340">
        <f>VLOOKUP($D63,'[2]S251 Template'!$D$17:$AK$100,33,0)</f>
        <v>53871.72</v>
      </c>
      <c r="CK63" s="340">
        <f>VLOOKUP($D63,'[2]S251 Template'!$D$17:$AK$100,34,0)</f>
        <v>2204</v>
      </c>
      <c r="CL63" s="340">
        <v>0</v>
      </c>
      <c r="CM63" s="340">
        <v>0</v>
      </c>
      <c r="CN63" s="340">
        <v>0</v>
      </c>
      <c r="CO63" s="340">
        <v>0</v>
      </c>
      <c r="CP63" s="340">
        <v>0</v>
      </c>
      <c r="CQ63" s="340">
        <v>0</v>
      </c>
      <c r="CR63" s="340">
        <v>7638.863631217145</v>
      </c>
      <c r="CS63" s="340">
        <v>0</v>
      </c>
      <c r="CT63" s="341">
        <f t="shared" si="31"/>
        <v>95782.89363121714</v>
      </c>
      <c r="CU63" s="343"/>
      <c r="CV63" s="81"/>
      <c r="CW63" s="81"/>
      <c r="CX63" s="340">
        <f>VLOOKUP($D63,'[2]S251 Template'!$D$17:$AR$100,39,0)</f>
        <v>11053.432628406</v>
      </c>
      <c r="CY63" s="340">
        <f>VLOOKUP($D63,'[2]S251 Template'!$D$17:$AR$100,40,0)</f>
        <v>19873.540603330155</v>
      </c>
      <c r="CZ63" s="340">
        <f>VLOOKUP($D63,'[2]S251 Template'!$D$17:$AR$100,41,0)</f>
        <v>4729.029569283601</v>
      </c>
      <c r="DA63" s="341">
        <f t="shared" si="32"/>
        <v>35656.00280101976</v>
      </c>
      <c r="DB63" s="340">
        <f>VLOOKUP(D63,'[2]S251 Template'!$D$17:$AT$100,43,0)</f>
        <v>46805</v>
      </c>
      <c r="DC63" s="340">
        <v>0</v>
      </c>
      <c r="DD63" s="341">
        <f t="shared" si="33"/>
        <v>46805</v>
      </c>
      <c r="DE63" s="340">
        <f>VLOOKUP(D63,'[2]S251 Template'!$D$17:$AW$100,46,0)</f>
        <v>0</v>
      </c>
      <c r="DF63" s="340">
        <v>0</v>
      </c>
      <c r="DG63" s="341">
        <f t="shared" si="34"/>
        <v>0</v>
      </c>
      <c r="DH63" s="340">
        <v>0</v>
      </c>
      <c r="DI63" s="340">
        <v>0</v>
      </c>
      <c r="DJ63" s="341">
        <f t="shared" si="35"/>
        <v>0</v>
      </c>
      <c r="DK63" s="340">
        <f>VLOOKUP($D63,'[2]S251 Template'!$D$17:$BL$100,52,0)</f>
        <v>74626.2396</v>
      </c>
      <c r="DL63" s="340">
        <f>VLOOKUP($D63,'[2]S251 Template'!$D$17:$BL$100,53,0)</f>
        <v>6165.63369</v>
      </c>
      <c r="DM63" s="340">
        <f>VLOOKUP($D63,'[2]S251 Template'!$D$17:$BL$100,54,0)</f>
        <v>1921.3835219999996</v>
      </c>
      <c r="DN63" s="340">
        <f>VLOOKUP($D63,'[2]S251 Template'!$D$17:$BL$100,55,0)</f>
        <v>3656.364165</v>
      </c>
      <c r="DO63" s="340">
        <f>VLOOKUP($D63,'[2]S251 Template'!$D$17:$BL$100,56,0)</f>
        <v>88611.71849999999</v>
      </c>
      <c r="DP63" s="340">
        <f>VLOOKUP($D63,'[2]S251 Template'!$D$17:$BL$100,57,0)</f>
        <v>0</v>
      </c>
      <c r="DQ63" s="340">
        <f>VLOOKUP($D63,'[2]S251 Template'!$D$17:$BL$100,58,0)</f>
        <v>0</v>
      </c>
      <c r="DR63" s="340">
        <f>VLOOKUP($D63,'[2]S251 Template'!$D$17:$BL$100,59,0)</f>
        <v>0</v>
      </c>
      <c r="DS63" s="340">
        <f>VLOOKUP($D63,'[2]S251 Template'!$D$17:$BL$100,60,0)</f>
        <v>0</v>
      </c>
      <c r="DT63" s="340">
        <f>VLOOKUP($D63,'[2]S251 Template'!$D$17:$BL$100,61,0)</f>
        <v>0</v>
      </c>
      <c r="DU63" s="341">
        <f t="shared" si="36"/>
        <v>174981.339477</v>
      </c>
      <c r="DV63" s="340">
        <f>VLOOKUP($D63,'[2]S251 Template'!$D$17:$DI$100,63,0)</f>
        <v>4496.444674463109</v>
      </c>
      <c r="DW63" s="340">
        <f>VLOOKUP($D63,'[2]S251 Template'!$D$17:$DI$100,64,0)</f>
        <v>23092.8</v>
      </c>
      <c r="DX63" s="340">
        <f>VLOOKUP($D63,'[2]S251 Template'!$D$17:$DI$100,65,0)</f>
        <v>56280.88</v>
      </c>
      <c r="DY63" s="340">
        <f>VLOOKUP($D63,'[2]S251 Template'!$D$17:$DI$100,66,0)</f>
        <v>39111.21599999999</v>
      </c>
      <c r="DZ63" s="341">
        <f t="shared" si="37"/>
        <v>122981.3406744631</v>
      </c>
      <c r="EA63" s="340">
        <f>VLOOKUP($D63,'[2]S251 Template'!$D$17:$DI$100,69,0)</f>
        <v>0</v>
      </c>
      <c r="EB63" s="340">
        <f>VLOOKUP($D63,'[2]S251 Template'!$D$17:$DI$100,70,0)</f>
        <v>0</v>
      </c>
      <c r="EC63" s="340">
        <f>VLOOKUP($D63,'[2]S251 Template'!$D$17:$DI$100,71,0)</f>
        <v>10147</v>
      </c>
      <c r="ED63" s="340">
        <f>VLOOKUP($D63,'[2]S251 Template'!$D$17:$DI$100,72,0)</f>
        <v>0</v>
      </c>
      <c r="EE63" s="340">
        <f>VLOOKUP($D63,'[2]S251 Template'!$D$17:$DI$100,73,0)</f>
        <v>0</v>
      </c>
      <c r="EF63" s="340">
        <f>VLOOKUP($D63,'[2]S251 Template'!$D$17:$DI$100,74,0)</f>
        <v>0</v>
      </c>
      <c r="EG63" s="340">
        <f>VLOOKUP($D63,'[2]S251 Template'!$D$17:$DI$100,75,0)</f>
        <v>0</v>
      </c>
      <c r="EH63" s="340">
        <f>VLOOKUP($D63,'[2]S251 Template'!$D$17:$DI$100,76,0)</f>
        <v>0</v>
      </c>
      <c r="EI63" s="340">
        <v>0</v>
      </c>
      <c r="EJ63" s="341">
        <f>SUM(EA63:EI63)</f>
        <v>10147</v>
      </c>
      <c r="EK63" s="340">
        <f>VLOOKUP($D63,'[2]S251 Template'!$D$17:$DI$100,78,0)</f>
        <v>11075.733333333334</v>
      </c>
      <c r="EL63" s="340">
        <f>VLOOKUP($D63,'[2]S251 Template'!$D$17:$DI$100,79,0)</f>
        <v>21283.349999999977</v>
      </c>
      <c r="EM63" s="340">
        <f>VLOOKUP($D63,'[2]S251 Template'!$D$17:$DI$100,80,0)</f>
        <v>34238</v>
      </c>
      <c r="EN63" s="340">
        <v>0</v>
      </c>
      <c r="EO63" s="340">
        <v>0</v>
      </c>
      <c r="EP63" s="340">
        <v>0</v>
      </c>
      <c r="EQ63" s="340">
        <v>0</v>
      </c>
      <c r="ER63" s="340">
        <v>0</v>
      </c>
      <c r="ES63" s="340">
        <v>0</v>
      </c>
      <c r="ET63" s="340">
        <v>0</v>
      </c>
      <c r="EU63" s="340">
        <v>0</v>
      </c>
      <c r="EV63" s="341">
        <f>SUM(EK63:EU63)</f>
        <v>66597.08333333331</v>
      </c>
      <c r="EW63" s="340">
        <f>VLOOKUP($D63,'[2]S251 Template'!$D$17:$DI$100,84,0)</f>
        <v>0</v>
      </c>
      <c r="EX63" s="340">
        <f>VLOOKUP($D63,'[2]S251 Template'!$D$17:$DI$100,85,0)</f>
        <v>0</v>
      </c>
      <c r="EY63" s="340">
        <f>VLOOKUP($D63,'[2]S251 Template'!$D$17:$DI$100,86,0)</f>
        <v>18000</v>
      </c>
      <c r="EZ63" s="340">
        <f>VLOOKUP($D63,'[2]S251 Template'!$D$17:$DI$100,87,0)</f>
        <v>0</v>
      </c>
      <c r="FA63" s="340">
        <f>VLOOKUP($D63,'[2]S251 Template'!$D$17:$DI$100,88,0)</f>
        <v>8574</v>
      </c>
      <c r="FB63" s="340">
        <f>VLOOKUP($D63,'[2]S251 Template'!$D$17:$DI$100,89,0)</f>
        <v>0</v>
      </c>
      <c r="FC63" s="340">
        <f>VLOOKUP($D63,'[2]S251 Template'!$D$17:$DI$100,90,0)</f>
        <v>0</v>
      </c>
      <c r="FD63" s="340">
        <f>VLOOKUP($D63,'[2]S251 Template'!$D$17:$DI$100,91,0)</f>
        <v>0</v>
      </c>
      <c r="FE63" s="340">
        <v>0</v>
      </c>
      <c r="FF63" s="341">
        <f>SUM(EW63:FE63)</f>
        <v>26574</v>
      </c>
      <c r="FG63" s="340">
        <v>0</v>
      </c>
      <c r="FH63" s="340">
        <v>0</v>
      </c>
      <c r="FI63" s="341">
        <f t="shared" si="38"/>
        <v>0</v>
      </c>
      <c r="FJ63" s="340">
        <f>VLOOKUP($D63,'[2]S251 Template'!$D$17:$DI$100,96,0)</f>
        <v>0</v>
      </c>
      <c r="FK63" s="340">
        <f>VLOOKUP($D63,'[2]S251 Template'!$D$17:$DI$100,97,0)</f>
        <v>-21110.817305050507</v>
      </c>
      <c r="FL63" s="340">
        <f>VLOOKUP($D63,'[2]S251 Template'!$D$17:$DI$100,98,0)</f>
        <v>0</v>
      </c>
      <c r="FM63" s="340">
        <v>0</v>
      </c>
      <c r="FN63" s="341">
        <f>SUM(FJ63:FM63)</f>
        <v>-21110.817305050507</v>
      </c>
      <c r="FO63" s="340">
        <f>VLOOKUP($D63,'[2]S251 Template'!$D$17:$DI$100,100,0)</f>
        <v>0</v>
      </c>
      <c r="FP63" s="341">
        <f t="shared" si="39"/>
        <v>123530.4</v>
      </c>
      <c r="FQ63" s="345">
        <f t="shared" si="40"/>
        <v>2252879.011425983</v>
      </c>
      <c r="FR63" s="81"/>
      <c r="FS63" s="341">
        <f t="shared" si="41"/>
        <v>499.2</v>
      </c>
      <c r="FT63" s="341">
        <f t="shared" si="42"/>
        <v>4512.978788914229</v>
      </c>
      <c r="FU63" s="346" t="s">
        <v>518</v>
      </c>
      <c r="FV63" s="340">
        <f>VLOOKUP(D63,'[6]Sheet1'!$A$3:$E$87,5,0)</f>
        <v>51600</v>
      </c>
      <c r="FW63" s="340">
        <v>0</v>
      </c>
      <c r="FX63" s="340">
        <v>0</v>
      </c>
      <c r="FY63" s="340">
        <f t="shared" si="22"/>
        <v>257442.34227801976</v>
      </c>
    </row>
    <row r="64" spans="1:181" ht="12.75" customHeight="1" thickBot="1" thickTop="1">
      <c r="A64" s="113"/>
      <c r="B64" s="338"/>
      <c r="C64" s="320" t="s">
        <v>317</v>
      </c>
      <c r="D64" s="20">
        <v>2811</v>
      </c>
      <c r="E64" s="338"/>
      <c r="F64" s="401" t="s">
        <v>281</v>
      </c>
      <c r="G64" s="340">
        <f>VLOOKUP($D64,'[3]S251 Yr2'!$D$22:$AP$96,4,0)</f>
        <v>0</v>
      </c>
      <c r="H64" s="340">
        <f>VLOOKUP($D64,'[3]S251 Yr2'!$D$22:$AP$96,5,0)</f>
        <v>48180</v>
      </c>
      <c r="I64" s="340">
        <f>VLOOKUP($D64,'[3]S251 Yr2'!$D$22:$AP$96,6,0)</f>
        <v>0</v>
      </c>
      <c r="J64" s="340">
        <f>VLOOKUP($D64,'[3]S251 Yr2'!$D$22:$AP$96,7,0)</f>
        <v>0</v>
      </c>
      <c r="K64" s="340">
        <f>VLOOKUP($D64,'[3]S251 Yr2'!$D$22:$AP$96,8,0)</f>
        <v>0</v>
      </c>
      <c r="L64" s="341">
        <f t="shared" si="23"/>
        <v>247163.4</v>
      </c>
      <c r="M64" s="345">
        <f t="shared" si="24"/>
        <v>48180</v>
      </c>
      <c r="N64" s="341">
        <f t="shared" si="25"/>
        <v>50.71578947368421</v>
      </c>
      <c r="O64" s="340">
        <f>VLOOKUP($D64,'[4]S251 Yr2'!$D$22:$AU$96,12,0)</f>
        <v>0</v>
      </c>
      <c r="P64" s="340">
        <f>VLOOKUP($D64,'[4]S251 Yr2'!$D$22:$AU$96,13,0)</f>
        <v>140</v>
      </c>
      <c r="Q64" s="340">
        <f>VLOOKUP($D64,'[4]S251 Yr2'!$D$22:$AU$96,14,0)</f>
        <v>0</v>
      </c>
      <c r="R64" s="340">
        <f>VLOOKUP($D64,'[4]S251 Yr2'!$D$22:$AU$96,15,0)</f>
        <v>0</v>
      </c>
      <c r="S64" s="342">
        <f t="shared" si="26"/>
        <v>718.1999999999999</v>
      </c>
      <c r="T64" s="358">
        <f t="shared" si="27"/>
        <v>140</v>
      </c>
      <c r="U64" s="340">
        <v>0</v>
      </c>
      <c r="V64" s="340">
        <v>0</v>
      </c>
      <c r="W64" s="340">
        <v>0</v>
      </c>
      <c r="X64" s="340">
        <f>VLOOKUP($D64,'[2]S251 Template'!$D$17:$DI$100,7,0)</f>
        <v>58</v>
      </c>
      <c r="Y64" s="340">
        <f>VLOOKUP($D64,'[2]S251 Template'!$D$17:$DI$100,8,0)</f>
        <v>90</v>
      </c>
      <c r="Z64" s="340">
        <f>VLOOKUP($D64,'[2]S251 Template'!$D$17:$DI$100,9,0)</f>
        <v>58</v>
      </c>
      <c r="AA64" s="340">
        <f>VLOOKUP($D64,'[2]S251 Template'!$D$17:$DI$100,10,0)</f>
        <v>60</v>
      </c>
      <c r="AB64" s="340">
        <f>VLOOKUP($D64,'[2]S251 Template'!$D$17:$DI$100,11,0)</f>
        <v>56</v>
      </c>
      <c r="AC64" s="340">
        <f>VLOOKUP($D64,'[2]S251 Template'!$D$17:$DI$100,12,0)</f>
        <v>58</v>
      </c>
      <c r="AD64" s="340">
        <f>VLOOKUP($D64,'[2]S251 Template'!$D$17:$DI$100,13,0)</f>
        <v>57</v>
      </c>
      <c r="AE64" s="340">
        <f>VLOOKUP($D64,'[2]S251 Template'!$D$17:$DI$100,14,0)</f>
        <v>0</v>
      </c>
      <c r="AF64" s="340">
        <v>0</v>
      </c>
      <c r="AG64" s="340">
        <v>0</v>
      </c>
      <c r="AH64" s="340">
        <v>0</v>
      </c>
      <c r="AI64" s="340">
        <v>0</v>
      </c>
      <c r="AJ64" s="340">
        <v>0</v>
      </c>
      <c r="AK64" s="341">
        <f t="shared" si="28"/>
        <v>1429206.180252</v>
      </c>
      <c r="AL64" s="341">
        <f t="shared" si="29"/>
        <v>437</v>
      </c>
      <c r="AM64" s="81"/>
      <c r="AN64" s="81"/>
      <c r="AO64" s="81"/>
      <c r="AP64" s="81"/>
      <c r="AQ64" s="81"/>
      <c r="AR64" s="81"/>
      <c r="AS64" s="81"/>
      <c r="AT64" s="81"/>
      <c r="AU64" s="81"/>
      <c r="AV64" s="81"/>
      <c r="AW64" s="81"/>
      <c r="AX64" s="81"/>
      <c r="AY64" s="81"/>
      <c r="AZ64" s="81"/>
      <c r="BA64" s="81"/>
      <c r="BB64" s="81"/>
      <c r="BC64" s="118"/>
      <c r="BD64" s="81"/>
      <c r="BE64" s="81"/>
      <c r="BF64" s="81"/>
      <c r="BG64" s="81"/>
      <c r="BH64" s="81"/>
      <c r="BI64" s="81"/>
      <c r="BJ64" s="81"/>
      <c r="BK64" s="81"/>
      <c r="BL64" s="81"/>
      <c r="BM64" s="81"/>
      <c r="BN64" s="81"/>
      <c r="BO64" s="81"/>
      <c r="BP64" s="81"/>
      <c r="BQ64" s="340">
        <f>VLOOKUP($D64,'[4]S251 Yr2'!$D$22:$W$96,19,0)</f>
        <v>0</v>
      </c>
      <c r="BR64" s="340">
        <f>VLOOKUP($D64,'[4]S251 Yr2'!$D$22:$W$96,20,0)</f>
        <v>0</v>
      </c>
      <c r="BS64" s="340">
        <v>0</v>
      </c>
      <c r="BT64" s="340">
        <v>0</v>
      </c>
      <c r="BU64" s="340">
        <v>0</v>
      </c>
      <c r="BV64" s="340">
        <v>0</v>
      </c>
      <c r="BW64" s="340">
        <v>0</v>
      </c>
      <c r="BX64" s="340">
        <v>0</v>
      </c>
      <c r="BY64" s="340">
        <v>0</v>
      </c>
      <c r="BZ64" s="340">
        <v>0</v>
      </c>
      <c r="CA64" s="340">
        <v>0</v>
      </c>
      <c r="CB64" s="342">
        <f t="shared" si="30"/>
        <v>0</v>
      </c>
      <c r="CC64" s="340">
        <v>0</v>
      </c>
      <c r="CD64" s="340">
        <v>0</v>
      </c>
      <c r="CE64" s="340">
        <v>0</v>
      </c>
      <c r="CF64" s="340">
        <v>0</v>
      </c>
      <c r="CG64" s="340">
        <v>0</v>
      </c>
      <c r="CH64" s="340">
        <v>0</v>
      </c>
      <c r="CI64" s="340">
        <f>VLOOKUP($D64,'[2]S251 Template'!$D$17:$AK$100,32,0)</f>
        <v>27336.92</v>
      </c>
      <c r="CJ64" s="340">
        <f>VLOOKUP($D64,'[2]S251 Template'!$D$17:$AK$100,33,0)</f>
        <v>50219.4</v>
      </c>
      <c r="CK64" s="340">
        <f>VLOOKUP($D64,'[2]S251 Template'!$D$17:$AK$100,34,0)</f>
        <v>2032</v>
      </c>
      <c r="CL64" s="340">
        <v>0</v>
      </c>
      <c r="CM64" s="340">
        <v>0</v>
      </c>
      <c r="CN64" s="340">
        <v>0</v>
      </c>
      <c r="CO64" s="340">
        <v>0</v>
      </c>
      <c r="CP64" s="340">
        <v>0</v>
      </c>
      <c r="CQ64" s="340">
        <v>0</v>
      </c>
      <c r="CR64" s="340">
        <v>7042.5810270925995</v>
      </c>
      <c r="CS64" s="340">
        <v>0</v>
      </c>
      <c r="CT64" s="341">
        <f t="shared" si="31"/>
        <v>86630.90102709261</v>
      </c>
      <c r="CU64" s="343"/>
      <c r="CV64" s="81"/>
      <c r="CW64" s="81"/>
      <c r="CX64" s="340">
        <f>VLOOKUP($D64,'[2]S251 Template'!$D$17:$AR$100,39,0)</f>
        <v>9079.6053733335</v>
      </c>
      <c r="CY64" s="340">
        <f>VLOOKUP($D64,'[2]S251 Template'!$D$17:$AR$100,40,0)</f>
        <v>6415.867438870365</v>
      </c>
      <c r="CZ64" s="340">
        <f>VLOOKUP($D64,'[2]S251 Template'!$D$17:$AR$100,41,0)</f>
        <v>10201.192356597481</v>
      </c>
      <c r="DA64" s="341">
        <f t="shared" si="32"/>
        <v>25696.665168801344</v>
      </c>
      <c r="DB64" s="340">
        <f>VLOOKUP(D64,'[2]S251 Template'!$D$17:$AT$100,43,0)</f>
        <v>74936</v>
      </c>
      <c r="DC64" s="340">
        <v>0</v>
      </c>
      <c r="DD64" s="341">
        <f t="shared" si="33"/>
        <v>74936</v>
      </c>
      <c r="DE64" s="340">
        <f>VLOOKUP(D64,'[2]S251 Template'!$D$17:$AW$100,46,0)</f>
        <v>0</v>
      </c>
      <c r="DF64" s="340">
        <v>0</v>
      </c>
      <c r="DG64" s="341">
        <f t="shared" si="34"/>
        <v>0</v>
      </c>
      <c r="DH64" s="340">
        <v>0</v>
      </c>
      <c r="DI64" s="340">
        <v>0</v>
      </c>
      <c r="DJ64" s="341">
        <f t="shared" si="35"/>
        <v>0</v>
      </c>
      <c r="DK64" s="340">
        <f>VLOOKUP($D64,'[2]S251 Template'!$D$17:$BL$100,52,0)</f>
        <v>32648.979825</v>
      </c>
      <c r="DL64" s="340">
        <f>VLOOKUP($D64,'[2]S251 Template'!$D$17:$BL$100,53,0)</f>
        <v>4014.83124</v>
      </c>
      <c r="DM64" s="340">
        <f>VLOOKUP($D64,'[2]S251 Template'!$D$17:$BL$100,54,0)</f>
        <v>1433.8682999999999</v>
      </c>
      <c r="DN64" s="340">
        <f>VLOOKUP($D64,'[2]S251 Template'!$D$17:$BL$100,55,0)</f>
        <v>1505.5617149999998</v>
      </c>
      <c r="DO64" s="340">
        <f>VLOOKUP($D64,'[2]S251 Template'!$D$17:$BL$100,56,0)</f>
        <v>75370.88699999999</v>
      </c>
      <c r="DP64" s="340">
        <f>VLOOKUP($D64,'[2]S251 Template'!$D$17:$BL$100,57,0)</f>
        <v>0</v>
      </c>
      <c r="DQ64" s="340">
        <f>VLOOKUP($D64,'[2]S251 Template'!$D$17:$BL$100,58,0)</f>
        <v>0</v>
      </c>
      <c r="DR64" s="340">
        <f>VLOOKUP($D64,'[2]S251 Template'!$D$17:$BL$100,59,0)</f>
        <v>0</v>
      </c>
      <c r="DS64" s="340">
        <f>VLOOKUP($D64,'[2]S251 Template'!$D$17:$BL$100,60,0)</f>
        <v>0</v>
      </c>
      <c r="DT64" s="340">
        <f>VLOOKUP($D64,'[2]S251 Template'!$D$17:$BL$100,61,0)</f>
        <v>3575.9027511986787</v>
      </c>
      <c r="DU64" s="341">
        <f t="shared" si="36"/>
        <v>118550.03083119867</v>
      </c>
      <c r="DV64" s="340">
        <f>VLOOKUP($D64,'[2]S251 Template'!$D$17:$DI$100,63,0)</f>
        <v>5733.838146276996</v>
      </c>
      <c r="DW64" s="340">
        <f>VLOOKUP($D64,'[2]S251 Template'!$D$17:$DI$100,64,0)</f>
        <v>25832.52</v>
      </c>
      <c r="DX64" s="340">
        <f>VLOOKUP($D64,'[2]S251 Template'!$D$17:$DI$100,65,0)</f>
        <v>49023.92</v>
      </c>
      <c r="DY64" s="340">
        <f>VLOOKUP($D64,'[2]S251 Template'!$D$17:$DI$100,66,0)</f>
        <v>28390.12</v>
      </c>
      <c r="DZ64" s="341">
        <f t="shared" si="37"/>
        <v>108980.39814627699</v>
      </c>
      <c r="EA64" s="340">
        <f>VLOOKUP($D64,'[2]S251 Template'!$D$17:$DI$100,69,0)</f>
        <v>0</v>
      </c>
      <c r="EB64" s="340">
        <f>VLOOKUP($D64,'[2]S251 Template'!$D$17:$DI$100,70,0)</f>
        <v>25550</v>
      </c>
      <c r="EC64" s="340">
        <f>VLOOKUP($D64,'[2]S251 Template'!$D$17:$DI$100,71,0)</f>
        <v>0</v>
      </c>
      <c r="ED64" s="340">
        <f>VLOOKUP($D64,'[2]S251 Template'!$D$17:$DI$100,72,0)</f>
        <v>0</v>
      </c>
      <c r="EE64" s="340">
        <f>VLOOKUP($D64,'[2]S251 Template'!$D$17:$DI$100,73,0)</f>
        <v>0</v>
      </c>
      <c r="EF64" s="340">
        <f>VLOOKUP($D64,'[2]S251 Template'!$D$17:$DI$100,74,0)</f>
        <v>0</v>
      </c>
      <c r="EG64" s="340">
        <f>VLOOKUP($D64,'[2]S251 Template'!$D$17:$DI$100,75,0)</f>
        <v>0</v>
      </c>
      <c r="EH64" s="340">
        <f>VLOOKUP($D64,'[2]S251 Template'!$D$17:$DI$100,76,0)</f>
        <v>0</v>
      </c>
      <c r="EI64" s="340">
        <v>0</v>
      </c>
      <c r="EJ64" s="341">
        <f>SUM(EA64:EI64)</f>
        <v>25550</v>
      </c>
      <c r="EK64" s="340">
        <f>VLOOKUP($D64,'[2]S251 Template'!$D$17:$DI$100,78,0)</f>
        <v>7753.013333333333</v>
      </c>
      <c r="EL64" s="340">
        <f>VLOOKUP($D64,'[2]S251 Template'!$D$17:$DI$100,79,0)</f>
        <v>35803.34999999998</v>
      </c>
      <c r="EM64" s="340">
        <f>VLOOKUP($D64,'[2]S251 Template'!$D$17:$DI$100,80,0)</f>
        <v>84911</v>
      </c>
      <c r="EN64" s="340">
        <v>0</v>
      </c>
      <c r="EO64" s="340">
        <v>0</v>
      </c>
      <c r="EP64" s="340">
        <v>0</v>
      </c>
      <c r="EQ64" s="340">
        <v>0</v>
      </c>
      <c r="ER64" s="340">
        <v>0</v>
      </c>
      <c r="ES64" s="340">
        <v>0</v>
      </c>
      <c r="ET64" s="340">
        <v>0</v>
      </c>
      <c r="EU64" s="340">
        <v>0</v>
      </c>
      <c r="EV64" s="341">
        <f>SUM(EK64:EU64)</f>
        <v>128467.36333333331</v>
      </c>
      <c r="EW64" s="340">
        <f>VLOOKUP($D64,'[2]S251 Template'!$D$17:$DI$100,84,0)</f>
        <v>0</v>
      </c>
      <c r="EX64" s="340">
        <f>VLOOKUP($D64,'[2]S251 Template'!$D$17:$DI$100,85,0)</f>
        <v>0</v>
      </c>
      <c r="EY64" s="340">
        <f>VLOOKUP($D64,'[2]S251 Template'!$D$17:$DI$100,86,0)</f>
        <v>20700</v>
      </c>
      <c r="EZ64" s="340">
        <f>VLOOKUP($D64,'[2]S251 Template'!$D$17:$DI$100,87,0)</f>
        <v>0</v>
      </c>
      <c r="FA64" s="340">
        <f>VLOOKUP($D64,'[2]S251 Template'!$D$17:$DI$100,88,0)</f>
        <v>8574</v>
      </c>
      <c r="FB64" s="340">
        <f>VLOOKUP($D64,'[2]S251 Template'!$D$17:$DI$100,89,0)</f>
        <v>0</v>
      </c>
      <c r="FC64" s="340">
        <f>VLOOKUP($D64,'[2]S251 Template'!$D$17:$DI$100,90,0)</f>
        <v>0</v>
      </c>
      <c r="FD64" s="340">
        <f>VLOOKUP($D64,'[2]S251 Template'!$D$17:$DI$100,91,0)</f>
        <v>0</v>
      </c>
      <c r="FE64" s="340">
        <v>0</v>
      </c>
      <c r="FF64" s="341">
        <f>SUM(EW64:FE64)</f>
        <v>29274</v>
      </c>
      <c r="FG64" s="340">
        <v>0</v>
      </c>
      <c r="FH64" s="340">
        <v>0</v>
      </c>
      <c r="FI64" s="341">
        <f t="shared" si="38"/>
        <v>0</v>
      </c>
      <c r="FJ64" s="340">
        <f>VLOOKUP($D64,'[2]S251 Template'!$D$17:$DI$100,96,0)</f>
        <v>0</v>
      </c>
      <c r="FK64" s="340">
        <f>VLOOKUP($D64,'[2]S251 Template'!$D$17:$DI$100,97,0)</f>
        <v>-46938.674381944445</v>
      </c>
      <c r="FL64" s="340">
        <f>VLOOKUP($D64,'[2]S251 Template'!$D$17:$DI$100,98,0)</f>
        <v>0</v>
      </c>
      <c r="FM64" s="340">
        <v>0</v>
      </c>
      <c r="FN64" s="341">
        <f>SUM(FJ64:FM64)</f>
        <v>-46938.674381944445</v>
      </c>
      <c r="FO64" s="340">
        <f>VLOOKUP($D64,'[2]S251 Template'!$D$17:$DI$100,100,0)</f>
        <v>0</v>
      </c>
      <c r="FP64" s="341">
        <f t="shared" si="39"/>
        <v>247881.6</v>
      </c>
      <c r="FQ64" s="345">
        <f t="shared" si="40"/>
        <v>2228234.464376759</v>
      </c>
      <c r="FR64" s="81"/>
      <c r="FS64" s="341">
        <f t="shared" si="41"/>
        <v>487.7157894736842</v>
      </c>
      <c r="FT64" s="341">
        <f t="shared" si="42"/>
        <v>4568.715043614531</v>
      </c>
      <c r="FU64" s="346" t="s">
        <v>518</v>
      </c>
      <c r="FV64" s="340">
        <f>VLOOKUP(D64,'[6]Sheet1'!$A$3:$E$87,5,0)</f>
        <v>44400</v>
      </c>
      <c r="FW64" s="340">
        <v>0</v>
      </c>
      <c r="FX64" s="340">
        <v>0</v>
      </c>
      <c r="FY64" s="340">
        <f t="shared" si="22"/>
        <v>219182.69600000003</v>
      </c>
    </row>
    <row r="65" spans="1:181" ht="12.75" customHeight="1" thickBot="1" thickTop="1">
      <c r="A65" s="113"/>
      <c r="B65" s="338"/>
      <c r="C65" s="320" t="s">
        <v>318</v>
      </c>
      <c r="D65" s="20">
        <v>2815</v>
      </c>
      <c r="E65" s="338"/>
      <c r="F65" s="401" t="s">
        <v>281</v>
      </c>
      <c r="G65" s="340">
        <f>VLOOKUP($D65,'[3]S251 Yr2'!$D$22:$AP$96,4,0)</f>
        <v>0</v>
      </c>
      <c r="H65" s="340">
        <f>VLOOKUP($D65,'[3]S251 Yr2'!$D$22:$AP$96,5,0)</f>
        <v>33870</v>
      </c>
      <c r="I65" s="340">
        <f>VLOOKUP($D65,'[3]S251 Yr2'!$D$22:$AP$96,6,0)</f>
        <v>0</v>
      </c>
      <c r="J65" s="340">
        <f>VLOOKUP($D65,'[3]S251 Yr2'!$D$22:$AP$96,7,0)</f>
        <v>0</v>
      </c>
      <c r="K65" s="340">
        <f>VLOOKUP($D65,'[3]S251 Yr2'!$D$22:$AP$96,8,0)</f>
        <v>0</v>
      </c>
      <c r="L65" s="341">
        <f t="shared" si="23"/>
        <v>173753.1</v>
      </c>
      <c r="M65" s="345">
        <f t="shared" si="24"/>
        <v>33870</v>
      </c>
      <c r="N65" s="341">
        <f t="shared" si="25"/>
        <v>35.65263157894737</v>
      </c>
      <c r="O65" s="340">
        <f>VLOOKUP($D65,'[4]S251 Yr2'!$D$22:$AU$96,12,0)</f>
        <v>0</v>
      </c>
      <c r="P65" s="340">
        <f>VLOOKUP($D65,'[4]S251 Yr2'!$D$22:$AU$96,13,0)</f>
        <v>18240</v>
      </c>
      <c r="Q65" s="340">
        <f>VLOOKUP($D65,'[4]S251 Yr2'!$D$22:$AU$96,14,0)</f>
        <v>0</v>
      </c>
      <c r="R65" s="340">
        <f>VLOOKUP($D65,'[4]S251 Yr2'!$D$22:$AU$96,15,0)</f>
        <v>0</v>
      </c>
      <c r="S65" s="342">
        <f t="shared" si="26"/>
        <v>93571.2</v>
      </c>
      <c r="T65" s="358">
        <f t="shared" si="27"/>
        <v>18240</v>
      </c>
      <c r="U65" s="340">
        <v>0</v>
      </c>
      <c r="V65" s="340">
        <v>0</v>
      </c>
      <c r="W65" s="340">
        <v>0</v>
      </c>
      <c r="X65" s="340">
        <f>VLOOKUP($D65,'[2]S251 Template'!$D$17:$DI$100,7,0)</f>
        <v>60</v>
      </c>
      <c r="Y65" s="340">
        <f>VLOOKUP($D65,'[2]S251 Template'!$D$17:$DI$100,8,0)</f>
        <v>60</v>
      </c>
      <c r="Z65" s="340">
        <f>VLOOKUP($D65,'[2]S251 Template'!$D$17:$DI$100,9,0)</f>
        <v>60</v>
      </c>
      <c r="AA65" s="340">
        <f>VLOOKUP($D65,'[2]S251 Template'!$D$17:$DI$100,10,0)</f>
        <v>60</v>
      </c>
      <c r="AB65" s="340">
        <f>VLOOKUP($D65,'[2]S251 Template'!$D$17:$DI$100,11,0)</f>
        <v>55</v>
      </c>
      <c r="AC65" s="340">
        <f>VLOOKUP($D65,'[2]S251 Template'!$D$17:$DI$100,12,0)</f>
        <v>60</v>
      </c>
      <c r="AD65" s="340">
        <f>VLOOKUP($D65,'[2]S251 Template'!$D$17:$DI$100,13,0)</f>
        <v>50</v>
      </c>
      <c r="AE65" s="340">
        <f>VLOOKUP($D65,'[2]S251 Template'!$D$17:$DI$100,14,0)</f>
        <v>0</v>
      </c>
      <c r="AF65" s="340">
        <v>0</v>
      </c>
      <c r="AG65" s="340">
        <v>0</v>
      </c>
      <c r="AH65" s="340">
        <v>0</v>
      </c>
      <c r="AI65" s="340">
        <v>0</v>
      </c>
      <c r="AJ65" s="340">
        <v>0</v>
      </c>
      <c r="AK65" s="341">
        <f t="shared" si="28"/>
        <v>1328783.98743</v>
      </c>
      <c r="AL65" s="341">
        <f t="shared" si="29"/>
        <v>405</v>
      </c>
      <c r="AM65" s="81"/>
      <c r="AN65" s="81"/>
      <c r="AO65" s="81"/>
      <c r="AP65" s="81"/>
      <c r="AQ65" s="81"/>
      <c r="AR65" s="81"/>
      <c r="AS65" s="81"/>
      <c r="AT65" s="81"/>
      <c r="AU65" s="81"/>
      <c r="AV65" s="81"/>
      <c r="AW65" s="81"/>
      <c r="AX65" s="81"/>
      <c r="AY65" s="81"/>
      <c r="AZ65" s="81"/>
      <c r="BA65" s="81"/>
      <c r="BB65" s="81"/>
      <c r="BC65" s="118"/>
      <c r="BD65" s="81"/>
      <c r="BE65" s="81"/>
      <c r="BF65" s="81"/>
      <c r="BG65" s="81"/>
      <c r="BH65" s="81"/>
      <c r="BI65" s="81"/>
      <c r="BJ65" s="81"/>
      <c r="BK65" s="81"/>
      <c r="BL65" s="81"/>
      <c r="BM65" s="81"/>
      <c r="BN65" s="81"/>
      <c r="BO65" s="81"/>
      <c r="BP65" s="81"/>
      <c r="BQ65" s="340">
        <f>VLOOKUP($D65,'[4]S251 Yr2'!$D$22:$W$96,19,0)</f>
        <v>7000</v>
      </c>
      <c r="BR65" s="340">
        <f>VLOOKUP($D65,'[4]S251 Yr2'!$D$22:$W$96,20,0)</f>
        <v>0</v>
      </c>
      <c r="BS65" s="340">
        <v>0</v>
      </c>
      <c r="BT65" s="340">
        <v>0</v>
      </c>
      <c r="BU65" s="340">
        <v>0</v>
      </c>
      <c r="BV65" s="340">
        <v>0</v>
      </c>
      <c r="BW65" s="340">
        <v>0</v>
      </c>
      <c r="BX65" s="340">
        <v>0</v>
      </c>
      <c r="BY65" s="340">
        <v>0</v>
      </c>
      <c r="BZ65" s="340">
        <v>0</v>
      </c>
      <c r="CA65" s="340">
        <v>0</v>
      </c>
      <c r="CB65" s="342">
        <f t="shared" si="30"/>
        <v>7000</v>
      </c>
      <c r="CC65" s="340">
        <v>0</v>
      </c>
      <c r="CD65" s="340">
        <v>0</v>
      </c>
      <c r="CE65" s="340">
        <v>0</v>
      </c>
      <c r="CF65" s="340">
        <v>0</v>
      </c>
      <c r="CG65" s="340">
        <v>0</v>
      </c>
      <c r="CH65" s="340">
        <v>0</v>
      </c>
      <c r="CI65" s="340">
        <f>VLOOKUP($D65,'[2]S251 Template'!$D$17:$AK$100,32,0)</f>
        <v>47313.9</v>
      </c>
      <c r="CJ65" s="340">
        <f>VLOOKUP($D65,'[2]S251 Template'!$D$17:$AK$100,33,0)</f>
        <v>41088.6</v>
      </c>
      <c r="CK65" s="340">
        <f>VLOOKUP($D65,'[2]S251 Template'!$D$17:$AK$100,34,0)</f>
        <v>1883</v>
      </c>
      <c r="CL65" s="340">
        <v>0</v>
      </c>
      <c r="CM65" s="340">
        <v>0</v>
      </c>
      <c r="CN65" s="340">
        <v>0</v>
      </c>
      <c r="CO65" s="340">
        <v>0</v>
      </c>
      <c r="CP65" s="340">
        <v>0</v>
      </c>
      <c r="CQ65" s="340">
        <v>0</v>
      </c>
      <c r="CR65" s="340">
        <v>6526.8771532551555</v>
      </c>
      <c r="CS65" s="340">
        <v>0</v>
      </c>
      <c r="CT65" s="341">
        <f t="shared" si="31"/>
        <v>96812.37715325516</v>
      </c>
      <c r="CU65" s="343"/>
      <c r="CV65" s="81"/>
      <c r="CW65" s="81"/>
      <c r="CX65" s="340">
        <f>VLOOKUP($D65,'[2]S251 Template'!$D$17:$AR$100,39,0)</f>
        <v>9079.6053733335</v>
      </c>
      <c r="CY65" s="340">
        <f>VLOOKUP($D65,'[2]S251 Template'!$D$17:$AR$100,40,0)</f>
        <v>8763.13601406684</v>
      </c>
      <c r="CZ65" s="340">
        <f>VLOOKUP($D65,'[2]S251 Template'!$D$17:$AR$100,41,0)</f>
        <v>3242.7631332230408</v>
      </c>
      <c r="DA65" s="341">
        <f t="shared" si="32"/>
        <v>21085.50452062338</v>
      </c>
      <c r="DB65" s="340">
        <f>VLOOKUP(D65,'[2]S251 Template'!$D$17:$AT$100,43,0)</f>
        <v>10860</v>
      </c>
      <c r="DC65" s="340">
        <v>0</v>
      </c>
      <c r="DD65" s="341">
        <f t="shared" si="33"/>
        <v>10860</v>
      </c>
      <c r="DE65" s="340">
        <f>VLOOKUP(D65,'[2]S251 Template'!$D$17:$AW$100,46,0)</f>
        <v>0</v>
      </c>
      <c r="DF65" s="340">
        <v>0</v>
      </c>
      <c r="DG65" s="341">
        <f t="shared" si="34"/>
        <v>0</v>
      </c>
      <c r="DH65" s="340">
        <v>0</v>
      </c>
      <c r="DI65" s="340">
        <v>0</v>
      </c>
      <c r="DJ65" s="341">
        <f t="shared" si="35"/>
        <v>0</v>
      </c>
      <c r="DK65" s="340">
        <f>VLOOKUP($D65,'[2]S251 Template'!$D$17:$BL$100,52,0)</f>
        <v>107275.219425</v>
      </c>
      <c r="DL65" s="340">
        <f>VLOOKUP($D65,'[2]S251 Template'!$D$17:$BL$100,53,0)</f>
        <v>10037.0781</v>
      </c>
      <c r="DM65" s="340">
        <f>VLOOKUP($D65,'[2]S251 Template'!$D$17:$BL$100,54,0)</f>
        <v>2982.4460639999993</v>
      </c>
      <c r="DN65" s="340">
        <f>VLOOKUP($D65,'[2]S251 Template'!$D$17:$BL$100,55,0)</f>
        <v>9248.450535</v>
      </c>
      <c r="DO65" s="340">
        <f>VLOOKUP($D65,'[2]S251 Template'!$D$17:$BL$100,56,0)</f>
        <v>149213.98575</v>
      </c>
      <c r="DP65" s="340">
        <f>VLOOKUP($D65,'[2]S251 Template'!$D$17:$BL$100,57,0)</f>
        <v>0</v>
      </c>
      <c r="DQ65" s="340">
        <f>VLOOKUP($D65,'[2]S251 Template'!$D$17:$BL$100,58,0)</f>
        <v>0</v>
      </c>
      <c r="DR65" s="340">
        <f>VLOOKUP($D65,'[2]S251 Template'!$D$17:$BL$100,59,0)</f>
        <v>20917.94593765711</v>
      </c>
      <c r="DS65" s="340">
        <f>VLOOKUP($D65,'[2]S251 Template'!$D$17:$BL$100,60,0)</f>
        <v>0</v>
      </c>
      <c r="DT65" s="340">
        <f>VLOOKUP($D65,'[2]S251 Template'!$D$17:$BL$100,61,0)</f>
        <v>0</v>
      </c>
      <c r="DU65" s="341">
        <f t="shared" si="36"/>
        <v>299675.1258116571</v>
      </c>
      <c r="DV65" s="340">
        <f>VLOOKUP($D65,'[2]S251 Template'!$D$17:$DI$100,63,0)</f>
        <v>5331.623297558341</v>
      </c>
      <c r="DW65" s="340">
        <f>VLOOKUP($D65,'[2]S251 Template'!$D$17:$DI$100,64,0)</f>
        <v>27790.92</v>
      </c>
      <c r="DX65" s="340">
        <f>VLOOKUP($D65,'[2]S251 Template'!$D$17:$DI$100,65,0)</f>
        <v>50384.600000000006</v>
      </c>
      <c r="DY65" s="340">
        <f>VLOOKUP($D65,'[2]S251 Template'!$D$17:$DI$100,66,0)</f>
        <v>29178.1</v>
      </c>
      <c r="DZ65" s="341">
        <f t="shared" si="37"/>
        <v>112685.24329755834</v>
      </c>
      <c r="EA65" s="340">
        <f>VLOOKUP($D65,'[2]S251 Template'!$D$17:$DI$100,69,0)</f>
        <v>0</v>
      </c>
      <c r="EB65" s="340">
        <f>VLOOKUP($D65,'[2]S251 Template'!$D$17:$DI$100,70,0)</f>
        <v>0</v>
      </c>
      <c r="EC65" s="340">
        <f>VLOOKUP($D65,'[2]S251 Template'!$D$17:$DI$100,71,0)</f>
        <v>0</v>
      </c>
      <c r="ED65" s="340">
        <f>VLOOKUP($D65,'[2]S251 Template'!$D$17:$DI$100,72,0)</f>
        <v>0</v>
      </c>
      <c r="EE65" s="340">
        <f>VLOOKUP($D65,'[2]S251 Template'!$D$17:$DI$100,73,0)</f>
        <v>0</v>
      </c>
      <c r="EF65" s="340">
        <f>VLOOKUP($D65,'[2]S251 Template'!$D$17:$DI$100,74,0)</f>
        <v>0</v>
      </c>
      <c r="EG65" s="340">
        <f>VLOOKUP($D65,'[2]S251 Template'!$D$17:$DI$100,75,0)</f>
        <v>0</v>
      </c>
      <c r="EH65" s="340">
        <f>VLOOKUP($D65,'[2]S251 Template'!$D$17:$DI$100,76,0)</f>
        <v>0</v>
      </c>
      <c r="EI65" s="340">
        <v>0</v>
      </c>
      <c r="EJ65" s="341">
        <f>SUM(EA65:EI65)</f>
        <v>0</v>
      </c>
      <c r="EK65" s="340">
        <f>VLOOKUP($D65,'[2]S251 Template'!$D$17:$DI$100,78,0)</f>
        <v>12183.306666666665</v>
      </c>
      <c r="EL65" s="340">
        <f>VLOOKUP($D65,'[2]S251 Template'!$D$17:$DI$100,79,0)</f>
        <v>42507.649999999965</v>
      </c>
      <c r="EM65" s="340">
        <f>VLOOKUP($D65,'[2]S251 Template'!$D$17:$DI$100,80,0)</f>
        <v>43825</v>
      </c>
      <c r="EN65" s="340">
        <v>0</v>
      </c>
      <c r="EO65" s="340">
        <v>0</v>
      </c>
      <c r="EP65" s="340">
        <v>0</v>
      </c>
      <c r="EQ65" s="340">
        <v>0</v>
      </c>
      <c r="ER65" s="340">
        <v>0</v>
      </c>
      <c r="ES65" s="340">
        <v>0</v>
      </c>
      <c r="ET65" s="340">
        <v>0</v>
      </c>
      <c r="EU65" s="340">
        <v>0</v>
      </c>
      <c r="EV65" s="341">
        <f>SUM(EK65:EU65)</f>
        <v>98515.95666666664</v>
      </c>
      <c r="EW65" s="340">
        <f>VLOOKUP($D65,'[2]S251 Template'!$D$17:$DI$100,84,0)</f>
        <v>0</v>
      </c>
      <c r="EX65" s="340">
        <f>VLOOKUP($D65,'[2]S251 Template'!$D$17:$DI$100,85,0)</f>
        <v>0</v>
      </c>
      <c r="EY65" s="340">
        <f>VLOOKUP($D65,'[2]S251 Template'!$D$17:$DI$100,86,0)</f>
        <v>9000</v>
      </c>
      <c r="EZ65" s="340">
        <f>VLOOKUP($D65,'[2]S251 Template'!$D$17:$DI$100,87,0)</f>
        <v>0</v>
      </c>
      <c r="FA65" s="340">
        <f>VLOOKUP($D65,'[2]S251 Template'!$D$17:$DI$100,88,0)</f>
        <v>0</v>
      </c>
      <c r="FB65" s="340">
        <f>VLOOKUP($D65,'[2]S251 Template'!$D$17:$DI$100,89,0)</f>
        <v>0</v>
      </c>
      <c r="FC65" s="340">
        <f>VLOOKUP($D65,'[2]S251 Template'!$D$17:$DI$100,90,0)</f>
        <v>0</v>
      </c>
      <c r="FD65" s="340">
        <f>VLOOKUP($D65,'[2]S251 Template'!$D$17:$DI$100,91,0)</f>
        <v>110000</v>
      </c>
      <c r="FE65" s="340">
        <v>0</v>
      </c>
      <c r="FF65" s="341">
        <f>SUM(EW65:FE65)</f>
        <v>119000</v>
      </c>
      <c r="FG65" s="340">
        <v>0</v>
      </c>
      <c r="FH65" s="340">
        <v>0</v>
      </c>
      <c r="FI65" s="341">
        <f t="shared" si="38"/>
        <v>0</v>
      </c>
      <c r="FJ65" s="340">
        <f>VLOOKUP($D65,'[2]S251 Template'!$D$17:$DI$100,96,0)</f>
        <v>0</v>
      </c>
      <c r="FK65" s="340">
        <f>VLOOKUP($D65,'[2]S251 Template'!$D$17:$DI$100,97,0)</f>
        <v>-48405.00907817109</v>
      </c>
      <c r="FL65" s="340">
        <f>VLOOKUP($D65,'[2]S251 Template'!$D$17:$DI$100,98,0)</f>
        <v>0</v>
      </c>
      <c r="FM65" s="340">
        <v>0</v>
      </c>
      <c r="FN65" s="341">
        <f>SUM(FJ65:FM65)</f>
        <v>-48405.00907817109</v>
      </c>
      <c r="FO65" s="340">
        <f>VLOOKUP($D65,'[2]S251 Template'!$D$17:$DI$100,100,0)</f>
        <v>0</v>
      </c>
      <c r="FP65" s="341">
        <f t="shared" si="39"/>
        <v>274324.3</v>
      </c>
      <c r="FQ65" s="345">
        <f t="shared" si="40"/>
        <v>2313337.4858015897</v>
      </c>
      <c r="FR65" s="81"/>
      <c r="FS65" s="341">
        <f t="shared" si="41"/>
        <v>440.65263157894736</v>
      </c>
      <c r="FT65" s="341">
        <f t="shared" si="42"/>
        <v>5249.798412669032</v>
      </c>
      <c r="FU65" s="346" t="s">
        <v>518</v>
      </c>
      <c r="FV65" s="340">
        <f>VLOOKUP(D65,'[6]Sheet1'!$A$3:$E$87,5,0)</f>
        <v>73200</v>
      </c>
      <c r="FW65" s="340">
        <v>0</v>
      </c>
      <c r="FX65" s="340">
        <v>0</v>
      </c>
      <c r="FY65" s="340">
        <f t="shared" si="22"/>
        <v>338620.6303322805</v>
      </c>
    </row>
    <row r="66" spans="1:181" ht="12.75" customHeight="1" thickBot="1" thickTop="1">
      <c r="A66" s="113"/>
      <c r="B66" s="338"/>
      <c r="C66" s="320" t="s">
        <v>319</v>
      </c>
      <c r="D66" s="20">
        <v>2818</v>
      </c>
      <c r="E66" s="338"/>
      <c r="F66" s="401" t="s">
        <v>281</v>
      </c>
      <c r="G66" s="340">
        <f>VLOOKUP($D66,'[3]S251 Yr2'!$D$22:$AP$96,4,0)</f>
        <v>0</v>
      </c>
      <c r="H66" s="340">
        <f>VLOOKUP($D66,'[3]S251 Yr2'!$D$22:$AP$96,5,0)</f>
        <v>0</v>
      </c>
      <c r="I66" s="340">
        <f>VLOOKUP($D66,'[3]S251 Yr2'!$D$22:$AP$96,6,0)</f>
        <v>0</v>
      </c>
      <c r="J66" s="340">
        <f>VLOOKUP($D66,'[3]S251 Yr2'!$D$22:$AP$96,7,0)</f>
        <v>0</v>
      </c>
      <c r="K66" s="340">
        <f>VLOOKUP($D66,'[3]S251 Yr2'!$D$22:$AP$96,8,0)</f>
        <v>0</v>
      </c>
      <c r="L66" s="341">
        <f t="shared" si="23"/>
        <v>0</v>
      </c>
      <c r="M66" s="345">
        <f t="shared" si="24"/>
        <v>0</v>
      </c>
      <c r="N66" s="341">
        <f t="shared" si="25"/>
        <v>0</v>
      </c>
      <c r="O66" s="340">
        <f>VLOOKUP($D66,'[4]S251 Yr2'!$D$22:$AU$96,12,0)</f>
        <v>0</v>
      </c>
      <c r="P66" s="340">
        <f>VLOOKUP($D66,'[4]S251 Yr2'!$D$22:$AU$96,13,0)</f>
        <v>0</v>
      </c>
      <c r="Q66" s="340">
        <f>VLOOKUP($D66,'[4]S251 Yr2'!$D$22:$AU$96,14,0)</f>
        <v>0</v>
      </c>
      <c r="R66" s="340">
        <f>VLOOKUP($D66,'[4]S251 Yr2'!$D$22:$AU$96,15,0)</f>
        <v>0</v>
      </c>
      <c r="S66" s="342">
        <f t="shared" si="26"/>
        <v>0</v>
      </c>
      <c r="T66" s="358">
        <f t="shared" si="27"/>
        <v>0</v>
      </c>
      <c r="U66" s="340">
        <v>0</v>
      </c>
      <c r="V66" s="340">
        <v>0</v>
      </c>
      <c r="W66" s="340">
        <v>0</v>
      </c>
      <c r="X66" s="340">
        <f>VLOOKUP($D66,'[2]S251 Template'!$D$17:$DI$100,7,0)</f>
        <v>29</v>
      </c>
      <c r="Y66" s="340">
        <f>VLOOKUP($D66,'[2]S251 Template'!$D$17:$DI$100,8,0)</f>
        <v>30</v>
      </c>
      <c r="Z66" s="340">
        <f>VLOOKUP($D66,'[2]S251 Template'!$D$17:$DI$100,9,0)</f>
        <v>28</v>
      </c>
      <c r="AA66" s="340">
        <f>VLOOKUP($D66,'[2]S251 Template'!$D$17:$DI$100,10,0)</f>
        <v>30</v>
      </c>
      <c r="AB66" s="340">
        <f>VLOOKUP($D66,'[2]S251 Template'!$D$17:$DI$100,11,0)</f>
        <v>28</v>
      </c>
      <c r="AC66" s="340">
        <f>VLOOKUP($D66,'[2]S251 Template'!$D$17:$DI$100,12,0)</f>
        <v>30</v>
      </c>
      <c r="AD66" s="340">
        <f>VLOOKUP($D66,'[2]S251 Template'!$D$17:$DI$100,13,0)</f>
        <v>27</v>
      </c>
      <c r="AE66" s="340">
        <f>VLOOKUP($D66,'[2]S251 Template'!$D$17:$DI$100,14,0)</f>
        <v>0</v>
      </c>
      <c r="AF66" s="340">
        <v>0</v>
      </c>
      <c r="AG66" s="340">
        <v>0</v>
      </c>
      <c r="AH66" s="340">
        <v>0</v>
      </c>
      <c r="AI66" s="340">
        <v>0</v>
      </c>
      <c r="AJ66" s="340">
        <v>0</v>
      </c>
      <c r="AK66" s="341">
        <f t="shared" si="28"/>
        <v>661967.805162</v>
      </c>
      <c r="AL66" s="341">
        <f t="shared" si="29"/>
        <v>202</v>
      </c>
      <c r="AM66" s="81"/>
      <c r="AN66" s="81"/>
      <c r="AO66" s="81"/>
      <c r="AP66" s="81"/>
      <c r="AQ66" s="81"/>
      <c r="AR66" s="81"/>
      <c r="AS66" s="81"/>
      <c r="AT66" s="81"/>
      <c r="AU66" s="81"/>
      <c r="AV66" s="81"/>
      <c r="AW66" s="81"/>
      <c r="AX66" s="81"/>
      <c r="AY66" s="81"/>
      <c r="AZ66" s="81"/>
      <c r="BA66" s="81"/>
      <c r="BB66" s="81"/>
      <c r="BC66" s="118"/>
      <c r="BD66" s="81"/>
      <c r="BE66" s="81"/>
      <c r="BF66" s="81"/>
      <c r="BG66" s="81"/>
      <c r="BH66" s="81"/>
      <c r="BI66" s="81"/>
      <c r="BJ66" s="81"/>
      <c r="BK66" s="81"/>
      <c r="BL66" s="81"/>
      <c r="BM66" s="81"/>
      <c r="BN66" s="81"/>
      <c r="BO66" s="81"/>
      <c r="BP66" s="81"/>
      <c r="BQ66" s="340">
        <f>VLOOKUP($D66,'[4]S251 Yr2'!$D$22:$W$96,19,0)</f>
        <v>0</v>
      </c>
      <c r="BR66" s="340">
        <f>VLOOKUP($D66,'[4]S251 Yr2'!$D$22:$W$96,20,0)</f>
        <v>0</v>
      </c>
      <c r="BS66" s="340">
        <v>0</v>
      </c>
      <c r="BT66" s="340">
        <v>0</v>
      </c>
      <c r="BU66" s="340">
        <v>0</v>
      </c>
      <c r="BV66" s="340">
        <v>0</v>
      </c>
      <c r="BW66" s="340">
        <v>0</v>
      </c>
      <c r="BX66" s="340">
        <v>0</v>
      </c>
      <c r="BY66" s="340">
        <v>0</v>
      </c>
      <c r="BZ66" s="340">
        <v>0</v>
      </c>
      <c r="CA66" s="340">
        <v>0</v>
      </c>
      <c r="CB66" s="342">
        <f t="shared" si="30"/>
        <v>0</v>
      </c>
      <c r="CC66" s="340">
        <v>0</v>
      </c>
      <c r="CD66" s="340">
        <v>0</v>
      </c>
      <c r="CE66" s="340">
        <v>0</v>
      </c>
      <c r="CF66" s="340">
        <v>0</v>
      </c>
      <c r="CG66" s="340">
        <v>0</v>
      </c>
      <c r="CH66" s="340">
        <v>0</v>
      </c>
      <c r="CI66" s="340">
        <f>VLOOKUP($D66,'[2]S251 Template'!$D$17:$AK$100,32,0)</f>
        <v>42056.8</v>
      </c>
      <c r="CJ66" s="340">
        <f>VLOOKUP($D66,'[2]S251 Template'!$D$17:$AK$100,33,0)</f>
        <v>15913.68</v>
      </c>
      <c r="CK66" s="340">
        <f>VLOOKUP($D66,'[2]S251 Template'!$D$17:$AK$100,34,0)</f>
        <v>939</v>
      </c>
      <c r="CL66" s="340">
        <v>0</v>
      </c>
      <c r="CM66" s="340">
        <v>0</v>
      </c>
      <c r="CN66" s="340">
        <v>0</v>
      </c>
      <c r="CO66" s="340">
        <v>0</v>
      </c>
      <c r="CP66" s="340">
        <v>0</v>
      </c>
      <c r="CQ66" s="340">
        <v>0</v>
      </c>
      <c r="CR66" s="340">
        <v>3255.3807035988675</v>
      </c>
      <c r="CS66" s="340">
        <v>0</v>
      </c>
      <c r="CT66" s="341">
        <f t="shared" si="31"/>
        <v>62164.86070359887</v>
      </c>
      <c r="CU66" s="343"/>
      <c r="CV66" s="81"/>
      <c r="CW66" s="81"/>
      <c r="CX66" s="340">
        <f>VLOOKUP($D66,'[2]S251 Template'!$D$17:$AR$100,39,0)</f>
        <v>394.7654510145</v>
      </c>
      <c r="CY66" s="340">
        <f>VLOOKUP($D66,'[2]S251 Template'!$D$17:$AR$100,40,0)</f>
        <v>12205.796591021672</v>
      </c>
      <c r="CZ66" s="340">
        <f>VLOOKUP($D66,'[2]S251 Template'!$D$17:$AR$100,41,0)</f>
        <v>10268.749921872963</v>
      </c>
      <c r="DA66" s="341">
        <f t="shared" si="32"/>
        <v>22869.311963909135</v>
      </c>
      <c r="DB66" s="340">
        <f>VLOOKUP(D66,'[2]S251 Template'!$D$17:$AT$100,43,0)</f>
        <v>49463</v>
      </c>
      <c r="DC66" s="340">
        <v>0</v>
      </c>
      <c r="DD66" s="341">
        <f t="shared" si="33"/>
        <v>49463</v>
      </c>
      <c r="DE66" s="340">
        <f>VLOOKUP(D66,'[2]S251 Template'!$D$17:$AW$100,46,0)</f>
        <v>0</v>
      </c>
      <c r="DF66" s="340">
        <v>0</v>
      </c>
      <c r="DG66" s="341">
        <f t="shared" si="34"/>
        <v>0</v>
      </c>
      <c r="DH66" s="340">
        <v>0</v>
      </c>
      <c r="DI66" s="340">
        <v>0</v>
      </c>
      <c r="DJ66" s="341">
        <f t="shared" si="35"/>
        <v>0</v>
      </c>
      <c r="DK66" s="340">
        <f>VLOOKUP($D66,'[2]S251 Template'!$D$17:$BL$100,52,0)</f>
        <v>76958.3095875</v>
      </c>
      <c r="DL66" s="340">
        <f>VLOOKUP($D66,'[2]S251 Template'!$D$17:$BL$100,53,0)</f>
        <v>3297.89709</v>
      </c>
      <c r="DM66" s="340">
        <f>VLOOKUP($D66,'[2]S251 Template'!$D$17:$BL$100,54,0)</f>
        <v>975.030444</v>
      </c>
      <c r="DN66" s="340">
        <f>VLOOKUP($D66,'[2]S251 Template'!$D$17:$BL$100,55,0)</f>
        <v>1935.722205</v>
      </c>
      <c r="DO66" s="340">
        <f>VLOOKUP($D66,'[2]S251 Template'!$D$17:$BL$100,56,0)</f>
        <v>128334.21299999999</v>
      </c>
      <c r="DP66" s="340">
        <f>VLOOKUP($D66,'[2]S251 Template'!$D$17:$BL$100,57,0)</f>
        <v>0</v>
      </c>
      <c r="DQ66" s="340">
        <f>VLOOKUP($D66,'[2]S251 Template'!$D$17:$BL$100,58,0)</f>
        <v>0</v>
      </c>
      <c r="DR66" s="340">
        <f>VLOOKUP($D66,'[2]S251 Template'!$D$17:$BL$100,59,0)</f>
        <v>21507.26</v>
      </c>
      <c r="DS66" s="340">
        <f>VLOOKUP($D66,'[2]S251 Template'!$D$17:$BL$100,60,0)</f>
        <v>11773</v>
      </c>
      <c r="DT66" s="340">
        <f>VLOOKUP($D66,'[2]S251 Template'!$D$17:$BL$100,61,0)</f>
        <v>0</v>
      </c>
      <c r="DU66" s="341">
        <f t="shared" si="36"/>
        <v>244781.4323265</v>
      </c>
      <c r="DV66" s="340">
        <f>VLOOKUP($D66,'[2]S251 Template'!$D$17:$DI$100,63,0)</f>
        <v>3236.5276392770065</v>
      </c>
      <c r="DW66" s="340">
        <f>VLOOKUP($D66,'[2]S251 Template'!$D$17:$DI$100,64,0)</f>
        <v>13197.27</v>
      </c>
      <c r="DX66" s="340">
        <f>VLOOKUP($D66,'[2]S251 Template'!$D$17:$DI$100,65,0)</f>
        <v>24472.52</v>
      </c>
      <c r="DY66" s="340">
        <f>VLOOKUP($D66,'[2]S251 Template'!$D$17:$DI$100,66,0)</f>
        <v>15589.442000000001</v>
      </c>
      <c r="DZ66" s="341">
        <f t="shared" si="37"/>
        <v>56495.759639277014</v>
      </c>
      <c r="EA66" s="340">
        <f>VLOOKUP($D66,'[2]S251 Template'!$D$17:$DI$100,69,0)</f>
        <v>0</v>
      </c>
      <c r="EB66" s="340">
        <f>VLOOKUP($D66,'[2]S251 Template'!$D$17:$DI$100,70,0)</f>
        <v>0</v>
      </c>
      <c r="EC66" s="340">
        <f>VLOOKUP($D66,'[2]S251 Template'!$D$17:$DI$100,71,0)</f>
        <v>0</v>
      </c>
      <c r="ED66" s="340">
        <f>VLOOKUP($D66,'[2]S251 Template'!$D$17:$DI$100,72,0)</f>
        <v>0</v>
      </c>
      <c r="EE66" s="340">
        <f>VLOOKUP($D66,'[2]S251 Template'!$D$17:$DI$100,73,0)</f>
        <v>0</v>
      </c>
      <c r="EF66" s="340">
        <f>VLOOKUP($D66,'[2]S251 Template'!$D$17:$DI$100,74,0)</f>
        <v>0</v>
      </c>
      <c r="EG66" s="340">
        <f>VLOOKUP($D66,'[2]S251 Template'!$D$17:$DI$100,75,0)</f>
        <v>0</v>
      </c>
      <c r="EH66" s="340">
        <f>VLOOKUP($D66,'[2]S251 Template'!$D$17:$DI$100,76,0)</f>
        <v>0</v>
      </c>
      <c r="EI66" s="340">
        <v>0</v>
      </c>
      <c r="EJ66" s="341">
        <f>SUM(EA66:EI66)</f>
        <v>0</v>
      </c>
      <c r="EK66" s="340">
        <f>VLOOKUP($D66,'[2]S251 Template'!$D$17:$DI$100,78,0)</f>
        <v>2215.1466666666665</v>
      </c>
      <c r="EL66" s="340">
        <f>VLOOKUP($D66,'[2]S251 Template'!$D$17:$DI$100,79,0)</f>
        <v>71733.9</v>
      </c>
      <c r="EM66" s="340">
        <f>VLOOKUP($D66,'[2]S251 Template'!$D$17:$DI$100,80,0)</f>
        <v>47560</v>
      </c>
      <c r="EN66" s="340">
        <v>0</v>
      </c>
      <c r="EO66" s="340">
        <v>0</v>
      </c>
      <c r="EP66" s="340">
        <v>0</v>
      </c>
      <c r="EQ66" s="340">
        <v>0</v>
      </c>
      <c r="ER66" s="340">
        <v>0</v>
      </c>
      <c r="ES66" s="340">
        <v>0</v>
      </c>
      <c r="ET66" s="340">
        <v>0</v>
      </c>
      <c r="EU66" s="340">
        <v>0</v>
      </c>
      <c r="EV66" s="341">
        <f>SUM(EK66:EU66)</f>
        <v>121509.04666666666</v>
      </c>
      <c r="EW66" s="340">
        <f>VLOOKUP($D66,'[2]S251 Template'!$D$17:$DI$100,84,0)</f>
        <v>11902.399999999998</v>
      </c>
      <c r="EX66" s="340">
        <f>VLOOKUP($D66,'[2]S251 Template'!$D$17:$DI$100,85,0)</f>
        <v>0</v>
      </c>
      <c r="EY66" s="340">
        <f>VLOOKUP($D66,'[2]S251 Template'!$D$17:$DI$100,86,0)</f>
        <v>0</v>
      </c>
      <c r="EZ66" s="340">
        <f>VLOOKUP($D66,'[2]S251 Template'!$D$17:$DI$100,87,0)</f>
        <v>0</v>
      </c>
      <c r="FA66" s="340">
        <f>VLOOKUP($D66,'[2]S251 Template'!$D$17:$DI$100,88,0)</f>
        <v>0</v>
      </c>
      <c r="FB66" s="340">
        <f>VLOOKUP($D66,'[2]S251 Template'!$D$17:$DI$100,89,0)</f>
        <v>0</v>
      </c>
      <c r="FC66" s="340">
        <f>VLOOKUP($D66,'[2]S251 Template'!$D$17:$DI$100,90,0)</f>
        <v>0</v>
      </c>
      <c r="FD66" s="340">
        <f>VLOOKUP($D66,'[2]S251 Template'!$D$17:$DI$100,91,0)</f>
        <v>0</v>
      </c>
      <c r="FE66" s="340">
        <v>0</v>
      </c>
      <c r="FF66" s="341">
        <f>SUM(EW66:FE66)</f>
        <v>11902.399999999998</v>
      </c>
      <c r="FG66" s="340">
        <v>0</v>
      </c>
      <c r="FH66" s="340">
        <v>0</v>
      </c>
      <c r="FI66" s="341">
        <f t="shared" si="38"/>
        <v>0</v>
      </c>
      <c r="FJ66" s="340">
        <f>VLOOKUP($D66,'[2]S251 Template'!$D$17:$DI$100,96,0)</f>
        <v>0</v>
      </c>
      <c r="FK66" s="340">
        <f>VLOOKUP($D66,'[2]S251 Template'!$D$17:$DI$100,97,0)</f>
        <v>0</v>
      </c>
      <c r="FL66" s="340">
        <f>VLOOKUP($D66,'[2]S251 Template'!$D$17:$DI$100,98,0)</f>
        <v>0</v>
      </c>
      <c r="FM66" s="340">
        <v>0</v>
      </c>
      <c r="FN66" s="341">
        <f>SUM(FJ66:FM66)</f>
        <v>0</v>
      </c>
      <c r="FO66" s="340">
        <f>VLOOKUP($D66,'[2]S251 Template'!$D$17:$DI$100,100,0)</f>
        <v>0</v>
      </c>
      <c r="FP66" s="341">
        <f t="shared" si="39"/>
        <v>0</v>
      </c>
      <c r="FQ66" s="345">
        <f t="shared" si="40"/>
        <v>1231153.6164619518</v>
      </c>
      <c r="FR66" s="81"/>
      <c r="FS66" s="341">
        <f t="shared" si="41"/>
        <v>202</v>
      </c>
      <c r="FT66" s="341">
        <f t="shared" si="42"/>
        <v>6094.819883475008</v>
      </c>
      <c r="FU66" s="346" t="s">
        <v>518</v>
      </c>
      <c r="FV66" s="340">
        <f>VLOOKUP(D66,'[6]Sheet1'!$A$3:$E$87,5,0)</f>
        <v>60600</v>
      </c>
      <c r="FW66" s="340">
        <v>0</v>
      </c>
      <c r="FX66" s="340">
        <v>0</v>
      </c>
      <c r="FY66" s="340">
        <f t="shared" si="22"/>
        <v>317113.74429040914</v>
      </c>
    </row>
    <row r="67" spans="1:181" ht="12.75" customHeight="1" thickBot="1" thickTop="1">
      <c r="A67" s="113"/>
      <c r="B67" s="338"/>
      <c r="C67" s="320" t="s">
        <v>320</v>
      </c>
      <c r="D67" s="20">
        <v>2869</v>
      </c>
      <c r="E67" s="338"/>
      <c r="F67" s="401" t="s">
        <v>281</v>
      </c>
      <c r="G67" s="340">
        <f>VLOOKUP($D67,'[3]S251 Yr2'!$D$22:$AP$96,4,0)</f>
        <v>0</v>
      </c>
      <c r="H67" s="340">
        <f>VLOOKUP($D67,'[3]S251 Yr2'!$D$22:$AP$96,5,0)</f>
        <v>43650</v>
      </c>
      <c r="I67" s="340">
        <f>VLOOKUP($D67,'[3]S251 Yr2'!$D$22:$AP$96,6,0)</f>
        <v>0</v>
      </c>
      <c r="J67" s="340">
        <f>VLOOKUP($D67,'[3]S251 Yr2'!$D$22:$AP$96,7,0)</f>
        <v>0</v>
      </c>
      <c r="K67" s="340">
        <f>VLOOKUP($D67,'[3]S251 Yr2'!$D$22:$AP$96,8,0)</f>
        <v>0</v>
      </c>
      <c r="L67" s="341">
        <f t="shared" si="23"/>
        <v>223924.5</v>
      </c>
      <c r="M67" s="345">
        <f t="shared" si="24"/>
        <v>43650</v>
      </c>
      <c r="N67" s="341">
        <f t="shared" si="25"/>
        <v>45.94736842105263</v>
      </c>
      <c r="O67" s="340">
        <f>VLOOKUP($D67,'[4]S251 Yr2'!$D$22:$AU$96,12,0)</f>
        <v>0</v>
      </c>
      <c r="P67" s="340">
        <f>VLOOKUP($D67,'[4]S251 Yr2'!$D$22:$AU$96,13,0)</f>
        <v>0</v>
      </c>
      <c r="Q67" s="340">
        <f>VLOOKUP($D67,'[4]S251 Yr2'!$D$22:$AU$96,14,0)</f>
        <v>0</v>
      </c>
      <c r="R67" s="340">
        <f>VLOOKUP($D67,'[4]S251 Yr2'!$D$22:$AU$96,15,0)</f>
        <v>0</v>
      </c>
      <c r="S67" s="342">
        <f t="shared" si="26"/>
        <v>0</v>
      </c>
      <c r="T67" s="358">
        <f t="shared" si="27"/>
        <v>0</v>
      </c>
      <c r="U67" s="340">
        <v>0</v>
      </c>
      <c r="V67" s="340">
        <v>0</v>
      </c>
      <c r="W67" s="340">
        <v>0</v>
      </c>
      <c r="X67" s="340">
        <f>VLOOKUP($D67,'[2]S251 Template'!$D$17:$DI$100,7,0)</f>
        <v>89</v>
      </c>
      <c r="Y67" s="340">
        <f>VLOOKUP($D67,'[2]S251 Template'!$D$17:$DI$100,8,0)</f>
        <v>60</v>
      </c>
      <c r="Z67" s="340">
        <f>VLOOKUP($D67,'[2]S251 Template'!$D$17:$DI$100,9,0)</f>
        <v>59</v>
      </c>
      <c r="AA67" s="340">
        <f>VLOOKUP($D67,'[2]S251 Template'!$D$17:$DI$100,10,0)</f>
        <v>58</v>
      </c>
      <c r="AB67" s="340">
        <f>VLOOKUP($D67,'[2]S251 Template'!$D$17:$DI$100,11,0)</f>
        <v>57</v>
      </c>
      <c r="AC67" s="340">
        <f>VLOOKUP($D67,'[2]S251 Template'!$D$17:$DI$100,12,0)</f>
        <v>57</v>
      </c>
      <c r="AD67" s="340">
        <f>VLOOKUP($D67,'[2]S251 Template'!$D$17:$DI$100,13,0)</f>
        <v>57</v>
      </c>
      <c r="AE67" s="340">
        <f>VLOOKUP($D67,'[2]S251 Template'!$D$17:$DI$100,14,0)</f>
        <v>0</v>
      </c>
      <c r="AF67" s="340">
        <v>0</v>
      </c>
      <c r="AG67" s="340">
        <v>0</v>
      </c>
      <c r="AH67" s="340">
        <v>0</v>
      </c>
      <c r="AI67" s="340">
        <v>0</v>
      </c>
      <c r="AJ67" s="340">
        <v>0</v>
      </c>
      <c r="AK67" s="341">
        <f t="shared" si="28"/>
        <v>1452151.481382</v>
      </c>
      <c r="AL67" s="341">
        <f t="shared" si="29"/>
        <v>437</v>
      </c>
      <c r="AM67" s="81"/>
      <c r="AN67" s="81"/>
      <c r="AO67" s="81"/>
      <c r="AP67" s="81"/>
      <c r="AQ67" s="81"/>
      <c r="AR67" s="81"/>
      <c r="AS67" s="81"/>
      <c r="AT67" s="81"/>
      <c r="AU67" s="81"/>
      <c r="AV67" s="81"/>
      <c r="AW67" s="81"/>
      <c r="AX67" s="81"/>
      <c r="AY67" s="81"/>
      <c r="AZ67" s="81"/>
      <c r="BA67" s="81"/>
      <c r="BB67" s="81"/>
      <c r="BC67" s="118"/>
      <c r="BD67" s="81"/>
      <c r="BE67" s="81"/>
      <c r="BF67" s="81"/>
      <c r="BG67" s="81"/>
      <c r="BH67" s="81"/>
      <c r="BI67" s="81"/>
      <c r="BJ67" s="81"/>
      <c r="BK67" s="81"/>
      <c r="BL67" s="81"/>
      <c r="BM67" s="81"/>
      <c r="BN67" s="81"/>
      <c r="BO67" s="81"/>
      <c r="BP67" s="81"/>
      <c r="BQ67" s="340">
        <f>VLOOKUP($D67,'[4]S251 Yr2'!$D$22:$W$96,19,0)</f>
        <v>0</v>
      </c>
      <c r="BR67" s="340">
        <f>VLOOKUP($D67,'[4]S251 Yr2'!$D$22:$W$96,20,0)</f>
        <v>0</v>
      </c>
      <c r="BS67" s="340">
        <v>0</v>
      </c>
      <c r="BT67" s="340">
        <v>0</v>
      </c>
      <c r="BU67" s="340">
        <v>0</v>
      </c>
      <c r="BV67" s="340">
        <v>0</v>
      </c>
      <c r="BW67" s="340">
        <v>0</v>
      </c>
      <c r="BX67" s="340">
        <v>0</v>
      </c>
      <c r="BY67" s="340">
        <v>0</v>
      </c>
      <c r="BZ67" s="340">
        <v>0</v>
      </c>
      <c r="CA67" s="340">
        <v>0</v>
      </c>
      <c r="CB67" s="342">
        <f t="shared" si="30"/>
        <v>0</v>
      </c>
      <c r="CC67" s="340">
        <v>0</v>
      </c>
      <c r="CD67" s="340">
        <v>0</v>
      </c>
      <c r="CE67" s="340">
        <v>0</v>
      </c>
      <c r="CF67" s="340">
        <v>0</v>
      </c>
      <c r="CG67" s="340">
        <v>0</v>
      </c>
      <c r="CH67" s="340">
        <v>0</v>
      </c>
      <c r="CI67" s="340">
        <f>VLOOKUP($D67,'[2]S251 Template'!$D$17:$AK$100,32,0)</f>
        <v>43633.93</v>
      </c>
      <c r="CJ67" s="340">
        <f>VLOOKUP($D67,'[2]S251 Template'!$D$17:$AK$100,33,0)</f>
        <v>46175.76</v>
      </c>
      <c r="CK67" s="340">
        <f>VLOOKUP($D67,'[2]S251 Template'!$D$17:$AK$100,34,0)</f>
        <v>2032</v>
      </c>
      <c r="CL67" s="340">
        <v>0</v>
      </c>
      <c r="CM67" s="340">
        <v>0</v>
      </c>
      <c r="CN67" s="340">
        <v>0</v>
      </c>
      <c r="CO67" s="340">
        <v>0</v>
      </c>
      <c r="CP67" s="340">
        <v>0</v>
      </c>
      <c r="CQ67" s="340">
        <v>0</v>
      </c>
      <c r="CR67" s="340">
        <v>7042.5810270925995</v>
      </c>
      <c r="CS67" s="340">
        <v>0</v>
      </c>
      <c r="CT67" s="341">
        <f t="shared" si="31"/>
        <v>98884.2710270926</v>
      </c>
      <c r="CU67" s="343"/>
      <c r="CV67" s="81"/>
      <c r="CW67" s="81"/>
      <c r="CX67" s="340">
        <f>VLOOKUP($D67,'[2]S251 Template'!$D$17:$AR$100,39,0)</f>
        <v>13422.025334493</v>
      </c>
      <c r="CY67" s="340">
        <f>VLOOKUP($D67,'[2]S251 Template'!$D$17:$AR$100,40,0)</f>
        <v>9232.589729106136</v>
      </c>
      <c r="CZ67" s="340">
        <f>VLOOKUP($D67,'[2]S251 Template'!$D$17:$AR$100,41,0)</f>
        <v>7904.235137231161</v>
      </c>
      <c r="DA67" s="341">
        <f t="shared" si="32"/>
        <v>30558.850200830297</v>
      </c>
      <c r="DB67" s="340">
        <f>VLOOKUP(D67,'[2]S251 Template'!$D$17:$AT$100,43,0)</f>
        <v>49939</v>
      </c>
      <c r="DC67" s="340">
        <v>0</v>
      </c>
      <c r="DD67" s="341">
        <f t="shared" si="33"/>
        <v>49939</v>
      </c>
      <c r="DE67" s="340">
        <f>VLOOKUP(D67,'[2]S251 Template'!$D$17:$AW$100,46,0)</f>
        <v>0</v>
      </c>
      <c r="DF67" s="340">
        <v>0</v>
      </c>
      <c r="DG67" s="341">
        <f t="shared" si="34"/>
        <v>0</v>
      </c>
      <c r="DH67" s="340">
        <v>0</v>
      </c>
      <c r="DI67" s="340">
        <v>0</v>
      </c>
      <c r="DJ67" s="341">
        <f t="shared" si="35"/>
        <v>0</v>
      </c>
      <c r="DK67" s="340">
        <f>VLOOKUP($D67,'[2]S251 Template'!$D$17:$BL$100,52,0)</f>
        <v>58301.74968749999</v>
      </c>
      <c r="DL67" s="340">
        <f>VLOOKUP($D67,'[2]S251 Template'!$D$17:$BL$100,53,0)</f>
        <v>5592.08637</v>
      </c>
      <c r="DM67" s="340">
        <f>VLOOKUP($D67,'[2]S251 Template'!$D$17:$BL$100,54,0)</f>
        <v>2122.125084</v>
      </c>
      <c r="DN67" s="340">
        <f>VLOOKUP($D67,'[2]S251 Template'!$D$17:$BL$100,55,0)</f>
        <v>1075.401225</v>
      </c>
      <c r="DO67" s="340">
        <f>VLOOKUP($D67,'[2]S251 Template'!$D$17:$BL$100,56,0)</f>
        <v>110000.75399999999</v>
      </c>
      <c r="DP67" s="340">
        <f>VLOOKUP($D67,'[2]S251 Template'!$D$17:$BL$100,57,0)</f>
        <v>0</v>
      </c>
      <c r="DQ67" s="340">
        <f>VLOOKUP($D67,'[2]S251 Template'!$D$17:$BL$100,58,0)</f>
        <v>0</v>
      </c>
      <c r="DR67" s="340">
        <f>VLOOKUP($D67,'[2]S251 Template'!$D$17:$BL$100,59,0)</f>
        <v>658.4280333268734</v>
      </c>
      <c r="DS67" s="340">
        <f>VLOOKUP($D67,'[2]S251 Template'!$D$17:$BL$100,60,0)</f>
        <v>0</v>
      </c>
      <c r="DT67" s="340">
        <f>VLOOKUP($D67,'[2]S251 Template'!$D$17:$BL$100,61,0)</f>
        <v>0</v>
      </c>
      <c r="DU67" s="341">
        <f t="shared" si="36"/>
        <v>177750.54439982685</v>
      </c>
      <c r="DV67" s="340">
        <f>VLOOKUP($D67,'[2]S251 Template'!$D$17:$DI$100,63,0)</f>
        <v>5795.828579739729</v>
      </c>
      <c r="DW67" s="340">
        <f>VLOOKUP($D67,'[2]S251 Template'!$D$17:$DI$100,64,0)</f>
        <v>24993.06</v>
      </c>
      <c r="DX67" s="340">
        <f>VLOOKUP($D67,'[2]S251 Template'!$D$17:$DI$100,65,0)</f>
        <v>54624.399999999994</v>
      </c>
      <c r="DY67" s="340">
        <f>VLOOKUP($D67,'[2]S251 Template'!$D$17:$DI$100,66,0)</f>
        <v>37960.08</v>
      </c>
      <c r="DZ67" s="341">
        <f t="shared" si="37"/>
        <v>123373.36857973972</v>
      </c>
      <c r="EA67" s="340">
        <f>VLOOKUP($D67,'[2]S251 Template'!$D$17:$DI$100,69,0)</f>
        <v>0</v>
      </c>
      <c r="EB67" s="340">
        <f>VLOOKUP($D67,'[2]S251 Template'!$D$17:$DI$100,70,0)</f>
        <v>0</v>
      </c>
      <c r="EC67" s="340">
        <f>VLOOKUP($D67,'[2]S251 Template'!$D$17:$DI$100,71,0)</f>
        <v>0</v>
      </c>
      <c r="ED67" s="340">
        <f>VLOOKUP($D67,'[2]S251 Template'!$D$17:$DI$100,72,0)</f>
        <v>0</v>
      </c>
      <c r="EE67" s="340">
        <f>VLOOKUP($D67,'[2]S251 Template'!$D$17:$DI$100,73,0)</f>
        <v>0</v>
      </c>
      <c r="EF67" s="340">
        <f>VLOOKUP($D67,'[2]S251 Template'!$D$17:$DI$100,74,0)</f>
        <v>0</v>
      </c>
      <c r="EG67" s="340">
        <f>VLOOKUP($D67,'[2]S251 Template'!$D$17:$DI$100,75,0)</f>
        <v>0</v>
      </c>
      <c r="EH67" s="340">
        <f>VLOOKUP($D67,'[2]S251 Template'!$D$17:$DI$100,76,0)</f>
        <v>0</v>
      </c>
      <c r="EI67" s="340">
        <v>0</v>
      </c>
      <c r="EJ67" s="341">
        <f>SUM(EA67:EI67)</f>
        <v>0</v>
      </c>
      <c r="EK67" s="340">
        <f>VLOOKUP($D67,'[2]S251 Template'!$D$17:$DI$100,78,0)</f>
        <v>6645.44</v>
      </c>
      <c r="EL67" s="340">
        <f>VLOOKUP($D67,'[2]S251 Template'!$D$17:$DI$100,79,0)</f>
        <v>32768.149999999965</v>
      </c>
      <c r="EM67" s="340">
        <f>VLOOKUP($D67,'[2]S251 Template'!$D$17:$DI$100,80,0)</f>
        <v>73955</v>
      </c>
      <c r="EN67" s="340">
        <v>0</v>
      </c>
      <c r="EO67" s="340">
        <v>0</v>
      </c>
      <c r="EP67" s="340">
        <v>0</v>
      </c>
      <c r="EQ67" s="340">
        <v>0</v>
      </c>
      <c r="ER67" s="340">
        <v>0</v>
      </c>
      <c r="ES67" s="340">
        <v>0</v>
      </c>
      <c r="ET67" s="340">
        <v>0</v>
      </c>
      <c r="EU67" s="340">
        <v>0</v>
      </c>
      <c r="EV67" s="341">
        <f>SUM(EK67:EU67)</f>
        <v>113368.58999999997</v>
      </c>
      <c r="EW67" s="340">
        <f>VLOOKUP($D67,'[2]S251 Template'!$D$17:$DI$100,84,0)</f>
        <v>0</v>
      </c>
      <c r="EX67" s="340">
        <f>VLOOKUP($D67,'[2]S251 Template'!$D$17:$DI$100,85,0)</f>
        <v>0</v>
      </c>
      <c r="EY67" s="340">
        <f>VLOOKUP($D67,'[2]S251 Template'!$D$17:$DI$100,86,0)</f>
        <v>0</v>
      </c>
      <c r="EZ67" s="340">
        <f>VLOOKUP($D67,'[2]S251 Template'!$D$17:$DI$100,87,0)</f>
        <v>0</v>
      </c>
      <c r="FA67" s="340">
        <f>VLOOKUP($D67,'[2]S251 Template'!$D$17:$DI$100,88,0)</f>
        <v>2000.0000000000002</v>
      </c>
      <c r="FB67" s="340">
        <f>VLOOKUP($D67,'[2]S251 Template'!$D$17:$DI$100,89,0)</f>
        <v>0</v>
      </c>
      <c r="FC67" s="340">
        <f>VLOOKUP($D67,'[2]S251 Template'!$D$17:$DI$100,90,0)</f>
        <v>0</v>
      </c>
      <c r="FD67" s="340">
        <f>VLOOKUP($D67,'[2]S251 Template'!$D$17:$DI$100,91,0)</f>
        <v>0</v>
      </c>
      <c r="FE67" s="340">
        <v>0</v>
      </c>
      <c r="FF67" s="341">
        <f>SUM(EW67:FE67)</f>
        <v>2000.0000000000002</v>
      </c>
      <c r="FG67" s="340">
        <v>0</v>
      </c>
      <c r="FH67" s="340">
        <v>0</v>
      </c>
      <c r="FI67" s="341">
        <f t="shared" si="38"/>
        <v>0</v>
      </c>
      <c r="FJ67" s="340">
        <f>VLOOKUP($D67,'[2]S251 Template'!$D$17:$DI$100,96,0)</f>
        <v>0</v>
      </c>
      <c r="FK67" s="340">
        <f>VLOOKUP($D67,'[2]S251 Template'!$D$17:$DI$100,97,0)</f>
        <v>-39715.689936775554</v>
      </c>
      <c r="FL67" s="340">
        <f>VLOOKUP($D67,'[2]S251 Template'!$D$17:$DI$100,98,0)</f>
        <v>0</v>
      </c>
      <c r="FM67" s="340">
        <v>0</v>
      </c>
      <c r="FN67" s="341">
        <f>SUM(FJ67:FM67)</f>
        <v>-39715.689936775554</v>
      </c>
      <c r="FO67" s="340">
        <f>VLOOKUP($D67,'[2]S251 Template'!$D$17:$DI$100,100,0)</f>
        <v>0</v>
      </c>
      <c r="FP67" s="341">
        <f t="shared" si="39"/>
        <v>223924.5</v>
      </c>
      <c r="FQ67" s="345">
        <f t="shared" si="40"/>
        <v>2232234.9156527137</v>
      </c>
      <c r="FR67" s="81"/>
      <c r="FS67" s="341">
        <f t="shared" si="41"/>
        <v>482.9473684210526</v>
      </c>
      <c r="FT67" s="341">
        <f t="shared" si="42"/>
        <v>4622.108042436962</v>
      </c>
      <c r="FU67" s="346" t="s">
        <v>518</v>
      </c>
      <c r="FV67" s="340">
        <f>VLOOKUP(D67,'[6]Sheet1'!$A$3:$E$87,5,0)</f>
        <v>64800</v>
      </c>
      <c r="FW67" s="340">
        <v>0</v>
      </c>
      <c r="FX67" s="340">
        <v>0</v>
      </c>
      <c r="FY67" s="340">
        <f t="shared" si="22"/>
        <v>258248.39460065714</v>
      </c>
    </row>
    <row r="68" spans="1:181" ht="12.75" customHeight="1" thickBot="1" thickTop="1">
      <c r="A68" s="113"/>
      <c r="B68" s="338"/>
      <c r="C68" s="320" t="s">
        <v>321</v>
      </c>
      <c r="D68" s="20">
        <v>2870</v>
      </c>
      <c r="E68" s="338"/>
      <c r="F68" s="401" t="s">
        <v>281</v>
      </c>
      <c r="G68" s="340">
        <f>VLOOKUP($D68,'[3]S251 Yr2'!$D$22:$AP$96,4,0)</f>
        <v>0</v>
      </c>
      <c r="H68" s="340">
        <f>VLOOKUP($D68,'[3]S251 Yr2'!$D$22:$AP$96,5,0)</f>
        <v>0</v>
      </c>
      <c r="I68" s="340">
        <f>VLOOKUP($D68,'[3]S251 Yr2'!$D$22:$AP$96,6,0)</f>
        <v>0</v>
      </c>
      <c r="J68" s="340">
        <f>VLOOKUP($D68,'[3]S251 Yr2'!$D$22:$AP$96,7,0)</f>
        <v>0</v>
      </c>
      <c r="K68" s="340">
        <f>VLOOKUP($D68,'[3]S251 Yr2'!$D$22:$AP$96,8,0)</f>
        <v>0</v>
      </c>
      <c r="L68" s="341">
        <f t="shared" si="23"/>
        <v>0</v>
      </c>
      <c r="M68" s="345">
        <f t="shared" si="24"/>
        <v>0</v>
      </c>
      <c r="N68" s="341">
        <f t="shared" si="25"/>
        <v>0</v>
      </c>
      <c r="O68" s="340">
        <f>VLOOKUP($D68,'[4]S251 Yr2'!$D$22:$AU$96,12,0)</f>
        <v>0</v>
      </c>
      <c r="P68" s="340">
        <f>VLOOKUP($D68,'[4]S251 Yr2'!$D$22:$AU$96,13,0)</f>
        <v>0</v>
      </c>
      <c r="Q68" s="340">
        <f>VLOOKUP($D68,'[4]S251 Yr2'!$D$22:$AU$96,14,0)</f>
        <v>0</v>
      </c>
      <c r="R68" s="340">
        <f>VLOOKUP($D68,'[4]S251 Yr2'!$D$22:$AU$96,15,0)</f>
        <v>0</v>
      </c>
      <c r="S68" s="342">
        <f t="shared" si="26"/>
        <v>0</v>
      </c>
      <c r="T68" s="358">
        <f t="shared" si="27"/>
        <v>0</v>
      </c>
      <c r="U68" s="340">
        <v>0</v>
      </c>
      <c r="V68" s="340">
        <v>0</v>
      </c>
      <c r="W68" s="340">
        <v>0</v>
      </c>
      <c r="X68" s="340">
        <f>VLOOKUP($D68,'[2]S251 Template'!$D$17:$DI$100,7,0)</f>
        <v>56</v>
      </c>
      <c r="Y68" s="340">
        <f>VLOOKUP($D68,'[2]S251 Template'!$D$17:$DI$100,8,0)</f>
        <v>30</v>
      </c>
      <c r="Z68" s="340">
        <f>VLOOKUP($D68,'[2]S251 Template'!$D$17:$DI$100,9,0)</f>
        <v>30</v>
      </c>
      <c r="AA68" s="340">
        <f>VLOOKUP($D68,'[2]S251 Template'!$D$17:$DI$100,10,0)</f>
        <v>30</v>
      </c>
      <c r="AB68" s="340">
        <f>VLOOKUP($D68,'[2]S251 Template'!$D$17:$DI$100,11,0)</f>
        <v>30</v>
      </c>
      <c r="AC68" s="340">
        <f>VLOOKUP($D68,'[2]S251 Template'!$D$17:$DI$100,12,0)</f>
        <v>30</v>
      </c>
      <c r="AD68" s="340">
        <f>VLOOKUP($D68,'[2]S251 Template'!$D$17:$DI$100,13,0)</f>
        <v>24</v>
      </c>
      <c r="AE68" s="340">
        <f>VLOOKUP($D68,'[2]S251 Template'!$D$17:$DI$100,14,0)</f>
        <v>0</v>
      </c>
      <c r="AF68" s="340">
        <v>0</v>
      </c>
      <c r="AG68" s="340">
        <v>0</v>
      </c>
      <c r="AH68" s="340">
        <v>0</v>
      </c>
      <c r="AI68" s="340">
        <v>0</v>
      </c>
      <c r="AJ68" s="340">
        <v>0</v>
      </c>
      <c r="AK68" s="341">
        <f t="shared" si="28"/>
        <v>771230.124</v>
      </c>
      <c r="AL68" s="341">
        <f t="shared" si="29"/>
        <v>230</v>
      </c>
      <c r="AM68" s="81"/>
      <c r="AN68" s="81"/>
      <c r="AO68" s="81"/>
      <c r="AP68" s="81"/>
      <c r="AQ68" s="81"/>
      <c r="AR68" s="81"/>
      <c r="AS68" s="81"/>
      <c r="AT68" s="81"/>
      <c r="AU68" s="81"/>
      <c r="AV68" s="81"/>
      <c r="AW68" s="81"/>
      <c r="AX68" s="81"/>
      <c r="AY68" s="81"/>
      <c r="AZ68" s="81"/>
      <c r="BA68" s="81"/>
      <c r="BB68" s="81"/>
      <c r="BC68" s="118"/>
      <c r="BD68" s="81"/>
      <c r="BE68" s="81"/>
      <c r="BF68" s="81"/>
      <c r="BG68" s="81"/>
      <c r="BH68" s="81"/>
      <c r="BI68" s="81"/>
      <c r="BJ68" s="81"/>
      <c r="BK68" s="81"/>
      <c r="BL68" s="81"/>
      <c r="BM68" s="81"/>
      <c r="BN68" s="81"/>
      <c r="BO68" s="81"/>
      <c r="BP68" s="81"/>
      <c r="BQ68" s="340">
        <f>VLOOKUP($D68,'[4]S251 Yr2'!$D$22:$W$96,19,0)</f>
        <v>0</v>
      </c>
      <c r="BR68" s="340">
        <f>VLOOKUP($D68,'[4]S251 Yr2'!$D$22:$W$96,20,0)</f>
        <v>0</v>
      </c>
      <c r="BS68" s="340">
        <v>0</v>
      </c>
      <c r="BT68" s="340">
        <v>0</v>
      </c>
      <c r="BU68" s="340">
        <v>0</v>
      </c>
      <c r="BV68" s="340">
        <v>0</v>
      </c>
      <c r="BW68" s="340">
        <v>0</v>
      </c>
      <c r="BX68" s="340">
        <v>0</v>
      </c>
      <c r="BY68" s="340">
        <v>0</v>
      </c>
      <c r="BZ68" s="340">
        <v>0</v>
      </c>
      <c r="CA68" s="340">
        <v>0</v>
      </c>
      <c r="CB68" s="342">
        <f t="shared" si="30"/>
        <v>0</v>
      </c>
      <c r="CC68" s="340">
        <v>0</v>
      </c>
      <c r="CD68" s="340">
        <v>0</v>
      </c>
      <c r="CE68" s="340">
        <v>0</v>
      </c>
      <c r="CF68" s="340">
        <v>0</v>
      </c>
      <c r="CG68" s="340">
        <v>0</v>
      </c>
      <c r="CH68" s="340">
        <v>0</v>
      </c>
      <c r="CI68" s="340">
        <f>VLOOKUP($D68,'[2]S251 Template'!$D$17:$AK$100,32,0)</f>
        <v>15771.3</v>
      </c>
      <c r="CJ68" s="340">
        <f>VLOOKUP($D68,'[2]S251 Template'!$D$17:$AK$100,33,0)</f>
        <v>26088</v>
      </c>
      <c r="CK68" s="340">
        <f>VLOOKUP($D68,'[2]S251 Template'!$D$17:$AK$100,34,0)</f>
        <v>1070</v>
      </c>
      <c r="CL68" s="340">
        <v>0</v>
      </c>
      <c r="CM68" s="340">
        <v>0</v>
      </c>
      <c r="CN68" s="340">
        <v>0</v>
      </c>
      <c r="CO68" s="340">
        <v>0</v>
      </c>
      <c r="CP68" s="340">
        <v>0</v>
      </c>
      <c r="CQ68" s="340">
        <v>0</v>
      </c>
      <c r="CR68" s="340">
        <v>3706.621593206631</v>
      </c>
      <c r="CS68" s="340">
        <v>0</v>
      </c>
      <c r="CT68" s="341">
        <f t="shared" si="31"/>
        <v>46635.921593206636</v>
      </c>
      <c r="CU68" s="343"/>
      <c r="CV68" s="81"/>
      <c r="CW68" s="81"/>
      <c r="CX68" s="340">
        <f>VLOOKUP($D68,'[2]S251 Template'!$D$17:$AR$100,39,0)</f>
        <v>3947.654510145</v>
      </c>
      <c r="CY68" s="340">
        <f>VLOOKUP($D68,'[2]S251 Template'!$D$17:$AR$100,40,0)</f>
        <v>2973.2068619155352</v>
      </c>
      <c r="CZ68" s="340">
        <f>VLOOKUP($D68,'[2]S251 Template'!$D$17:$AR$100,41,0)</f>
        <v>1891.61182771344</v>
      </c>
      <c r="DA68" s="341">
        <f t="shared" si="32"/>
        <v>8812.473199773976</v>
      </c>
      <c r="DB68" s="340">
        <f>VLOOKUP(D68,'[2]S251 Template'!$D$17:$AT$100,43,0)</f>
        <v>34816</v>
      </c>
      <c r="DC68" s="340">
        <v>0</v>
      </c>
      <c r="DD68" s="341">
        <f t="shared" si="33"/>
        <v>34816</v>
      </c>
      <c r="DE68" s="340">
        <f>VLOOKUP(D68,'[2]S251 Template'!$D$17:$AW$100,46,0)</f>
        <v>0</v>
      </c>
      <c r="DF68" s="340">
        <v>0</v>
      </c>
      <c r="DG68" s="341">
        <f t="shared" si="34"/>
        <v>0</v>
      </c>
      <c r="DH68" s="340">
        <v>0</v>
      </c>
      <c r="DI68" s="340">
        <v>0</v>
      </c>
      <c r="DJ68" s="341">
        <f t="shared" si="35"/>
        <v>0</v>
      </c>
      <c r="DK68" s="340">
        <f>VLOOKUP($D68,'[2]S251 Template'!$D$17:$BL$100,52,0)</f>
        <v>55969.6797</v>
      </c>
      <c r="DL68" s="340">
        <f>VLOOKUP($D68,'[2]S251 Template'!$D$17:$BL$100,53,0)</f>
        <v>4875.152219999999</v>
      </c>
      <c r="DM68" s="340">
        <f>VLOOKUP($D68,'[2]S251 Template'!$D$17:$BL$100,54,0)</f>
        <v>1319.1588359999998</v>
      </c>
      <c r="DN68" s="340">
        <f>VLOOKUP($D68,'[2]S251 Template'!$D$17:$BL$100,55,0)</f>
        <v>2365.882695</v>
      </c>
      <c r="DO68" s="340">
        <f>VLOOKUP($D68,'[2]S251 Template'!$D$17:$BL$100,56,0)</f>
        <v>35648.39249999999</v>
      </c>
      <c r="DP68" s="340">
        <f>VLOOKUP($D68,'[2]S251 Template'!$D$17:$BL$100,57,0)</f>
        <v>0</v>
      </c>
      <c r="DQ68" s="340">
        <f>VLOOKUP($D68,'[2]S251 Template'!$D$17:$BL$100,58,0)</f>
        <v>0</v>
      </c>
      <c r="DR68" s="340">
        <f>VLOOKUP($D68,'[2]S251 Template'!$D$17:$BL$100,59,0)</f>
        <v>886.6743690296539</v>
      </c>
      <c r="DS68" s="340">
        <f>VLOOKUP($D68,'[2]S251 Template'!$D$17:$BL$100,60,0)</f>
        <v>0</v>
      </c>
      <c r="DT68" s="340">
        <f>VLOOKUP($D68,'[2]S251 Template'!$D$17:$BL$100,61,0)</f>
        <v>0</v>
      </c>
      <c r="DU68" s="341">
        <f t="shared" si="36"/>
        <v>101064.94032002964</v>
      </c>
      <c r="DV68" s="340">
        <f>VLOOKUP($D68,'[2]S251 Template'!$D$17:$DI$100,63,0)</f>
        <v>2327.904632561363</v>
      </c>
      <c r="DW68" s="340">
        <f>VLOOKUP($D68,'[2]S251 Template'!$D$17:$DI$100,64,0)</f>
        <v>12963.69</v>
      </c>
      <c r="DX68" s="340">
        <f>VLOOKUP($D68,'[2]S251 Template'!$D$17:$DI$100,65,0)</f>
        <v>29619.44</v>
      </c>
      <c r="DY68" s="340">
        <f>VLOOKUP($D68,'[2]S251 Template'!$D$17:$DI$100,66,0)</f>
        <v>20583.408</v>
      </c>
      <c r="DZ68" s="341">
        <f t="shared" si="37"/>
        <v>65494.44263256136</v>
      </c>
      <c r="EA68" s="340">
        <f>VLOOKUP($D68,'[2]S251 Template'!$D$17:$DI$100,69,0)</f>
        <v>0</v>
      </c>
      <c r="EB68" s="340">
        <f>VLOOKUP($D68,'[2]S251 Template'!$D$17:$DI$100,70,0)</f>
        <v>0</v>
      </c>
      <c r="EC68" s="340">
        <f>VLOOKUP($D68,'[2]S251 Template'!$D$17:$DI$100,71,0)</f>
        <v>0</v>
      </c>
      <c r="ED68" s="340">
        <f>VLOOKUP($D68,'[2]S251 Template'!$D$17:$DI$100,72,0)</f>
        <v>0</v>
      </c>
      <c r="EE68" s="340">
        <f>VLOOKUP($D68,'[2]S251 Template'!$D$17:$DI$100,73,0)</f>
        <v>0</v>
      </c>
      <c r="EF68" s="340">
        <f>VLOOKUP($D68,'[2]S251 Template'!$D$17:$DI$100,74,0)</f>
        <v>0</v>
      </c>
      <c r="EG68" s="340">
        <f>VLOOKUP($D68,'[2]S251 Template'!$D$17:$DI$100,75,0)</f>
        <v>0</v>
      </c>
      <c r="EH68" s="340">
        <f>VLOOKUP($D68,'[2]S251 Template'!$D$17:$DI$100,76,0)</f>
        <v>0</v>
      </c>
      <c r="EI68" s="340">
        <v>0</v>
      </c>
      <c r="EJ68" s="341">
        <f>SUM(EA68:EI68)</f>
        <v>0</v>
      </c>
      <c r="EK68" s="340">
        <f>VLOOKUP($D68,'[2]S251 Template'!$D$17:$DI$100,78,0)</f>
        <v>4430.293333333333</v>
      </c>
      <c r="EL68" s="340">
        <f>VLOOKUP($D68,'[2]S251 Template'!$D$17:$DI$100,79,0)</f>
        <v>63348.899999999994</v>
      </c>
      <c r="EM68" s="340">
        <f>VLOOKUP($D68,'[2]S251 Template'!$D$17:$DI$100,80,0)</f>
        <v>20045</v>
      </c>
      <c r="EN68" s="340">
        <v>0</v>
      </c>
      <c r="EO68" s="340">
        <v>0</v>
      </c>
      <c r="EP68" s="340">
        <v>0</v>
      </c>
      <c r="EQ68" s="340">
        <v>0</v>
      </c>
      <c r="ER68" s="340">
        <v>0</v>
      </c>
      <c r="ES68" s="340">
        <v>0</v>
      </c>
      <c r="ET68" s="340">
        <v>0</v>
      </c>
      <c r="EU68" s="340">
        <v>0</v>
      </c>
      <c r="EV68" s="341">
        <f>SUM(EK68:EU68)</f>
        <v>87824.19333333333</v>
      </c>
      <c r="EW68" s="340">
        <f>VLOOKUP($D68,'[2]S251 Template'!$D$17:$DI$100,84,0)</f>
        <v>0</v>
      </c>
      <c r="EX68" s="340">
        <f>VLOOKUP($D68,'[2]S251 Template'!$D$17:$DI$100,85,0)</f>
        <v>0</v>
      </c>
      <c r="EY68" s="340">
        <f>VLOOKUP($D68,'[2]S251 Template'!$D$17:$DI$100,86,0)</f>
        <v>0</v>
      </c>
      <c r="EZ68" s="340">
        <f>VLOOKUP($D68,'[2]S251 Template'!$D$17:$DI$100,87,0)</f>
        <v>0</v>
      </c>
      <c r="FA68" s="340">
        <f>VLOOKUP($D68,'[2]S251 Template'!$D$17:$DI$100,88,0)</f>
        <v>2000.0000000000002</v>
      </c>
      <c r="FB68" s="340">
        <f>VLOOKUP($D68,'[2]S251 Template'!$D$17:$DI$100,89,0)</f>
        <v>0</v>
      </c>
      <c r="FC68" s="340">
        <f>VLOOKUP($D68,'[2]S251 Template'!$D$17:$DI$100,90,0)</f>
        <v>0</v>
      </c>
      <c r="FD68" s="340">
        <f>VLOOKUP($D68,'[2]S251 Template'!$D$17:$DI$100,91,0)</f>
        <v>0</v>
      </c>
      <c r="FE68" s="340">
        <v>0</v>
      </c>
      <c r="FF68" s="341">
        <f>SUM(EW68:FE68)</f>
        <v>2000.0000000000002</v>
      </c>
      <c r="FG68" s="340">
        <v>0</v>
      </c>
      <c r="FH68" s="340">
        <v>0</v>
      </c>
      <c r="FI68" s="341">
        <f t="shared" si="38"/>
        <v>0</v>
      </c>
      <c r="FJ68" s="340">
        <f>VLOOKUP($D68,'[2]S251 Template'!$D$17:$DI$100,96,0)</f>
        <v>0</v>
      </c>
      <c r="FK68" s="340">
        <f>VLOOKUP($D68,'[2]S251 Template'!$D$17:$DI$100,97,0)</f>
        <v>0</v>
      </c>
      <c r="FL68" s="340">
        <f>VLOOKUP($D68,'[2]S251 Template'!$D$17:$DI$100,98,0)</f>
        <v>0</v>
      </c>
      <c r="FM68" s="340">
        <v>0</v>
      </c>
      <c r="FN68" s="341">
        <f>SUM(FJ68:FM68)</f>
        <v>0</v>
      </c>
      <c r="FO68" s="340">
        <f>VLOOKUP($D68,'[2]S251 Template'!$D$17:$DI$100,100,0)</f>
        <v>0</v>
      </c>
      <c r="FP68" s="341">
        <f t="shared" si="39"/>
        <v>0</v>
      </c>
      <c r="FQ68" s="345">
        <f t="shared" si="40"/>
        <v>1117878.0950789046</v>
      </c>
      <c r="FR68" s="81"/>
      <c r="FS68" s="341">
        <f t="shared" si="41"/>
        <v>230</v>
      </c>
      <c r="FT68" s="341">
        <f t="shared" si="42"/>
        <v>4860.339543821325</v>
      </c>
      <c r="FU68" s="346" t="s">
        <v>518</v>
      </c>
      <c r="FV68" s="340">
        <f>VLOOKUP(D68,'[6]Sheet1'!$A$3:$E$87,5,0)</f>
        <v>24000</v>
      </c>
      <c r="FW68" s="340">
        <v>0</v>
      </c>
      <c r="FX68" s="340">
        <v>0</v>
      </c>
      <c r="FY68" s="340">
        <f t="shared" si="22"/>
        <v>144693.4135198036</v>
      </c>
    </row>
    <row r="69" spans="1:181" ht="12.75" customHeight="1" thickBot="1" thickTop="1">
      <c r="A69" s="113"/>
      <c r="B69" s="338"/>
      <c r="C69" s="320" t="s">
        <v>322</v>
      </c>
      <c r="D69" s="20">
        <v>2871</v>
      </c>
      <c r="E69" s="338"/>
      <c r="F69" s="401" t="s">
        <v>281</v>
      </c>
      <c r="G69" s="340">
        <f>VLOOKUP($D69,'[3]S251 Yr2'!$D$22:$AP$96,4,0)</f>
        <v>0</v>
      </c>
      <c r="H69" s="340">
        <f>VLOOKUP($D69,'[3]S251 Yr2'!$D$22:$AP$96,5,0)</f>
        <v>27330</v>
      </c>
      <c r="I69" s="340">
        <f>VLOOKUP($D69,'[3]S251 Yr2'!$D$22:$AP$96,6,0)</f>
        <v>0</v>
      </c>
      <c r="J69" s="340">
        <f>VLOOKUP($D69,'[3]S251 Yr2'!$D$22:$AP$96,7,0)</f>
        <v>0</v>
      </c>
      <c r="K69" s="340">
        <f>VLOOKUP($D69,'[3]S251 Yr2'!$D$22:$AP$96,8,0)</f>
        <v>0</v>
      </c>
      <c r="L69" s="341">
        <f t="shared" si="23"/>
        <v>140202.9</v>
      </c>
      <c r="M69" s="345">
        <f t="shared" si="24"/>
        <v>27330</v>
      </c>
      <c r="N69" s="341">
        <f t="shared" si="25"/>
        <v>28.768421052631577</v>
      </c>
      <c r="O69" s="340">
        <f>VLOOKUP($D69,'[4]S251 Yr2'!$D$22:$AU$96,12,0)</f>
        <v>0</v>
      </c>
      <c r="P69" s="340">
        <f>VLOOKUP($D69,'[4]S251 Yr2'!$D$22:$AU$96,13,0)</f>
        <v>0</v>
      </c>
      <c r="Q69" s="340">
        <f>VLOOKUP($D69,'[4]S251 Yr2'!$D$22:$AU$96,14,0)</f>
        <v>0</v>
      </c>
      <c r="R69" s="340">
        <f>VLOOKUP($D69,'[4]S251 Yr2'!$D$22:$AU$96,15,0)</f>
        <v>0</v>
      </c>
      <c r="S69" s="342">
        <f t="shared" si="26"/>
        <v>0</v>
      </c>
      <c r="T69" s="358">
        <f t="shared" si="27"/>
        <v>0</v>
      </c>
      <c r="U69" s="340">
        <v>0</v>
      </c>
      <c r="V69" s="340">
        <v>0</v>
      </c>
      <c r="W69" s="340">
        <v>0</v>
      </c>
      <c r="X69" s="340">
        <f>VLOOKUP($D69,'[2]S251 Template'!$D$17:$DI$100,7,0)</f>
        <v>24</v>
      </c>
      <c r="Y69" s="340">
        <f>VLOOKUP($D69,'[2]S251 Template'!$D$17:$DI$100,8,0)</f>
        <v>52</v>
      </c>
      <c r="Z69" s="340">
        <f>VLOOKUP($D69,'[2]S251 Template'!$D$17:$DI$100,9,0)</f>
        <v>28</v>
      </c>
      <c r="AA69" s="340">
        <f>VLOOKUP($D69,'[2]S251 Template'!$D$17:$DI$100,10,0)</f>
        <v>26</v>
      </c>
      <c r="AB69" s="340">
        <f>VLOOKUP($D69,'[2]S251 Template'!$D$17:$DI$100,11,0)</f>
        <v>22</v>
      </c>
      <c r="AC69" s="340">
        <f>VLOOKUP($D69,'[2]S251 Template'!$D$17:$DI$100,12,0)</f>
        <v>26</v>
      </c>
      <c r="AD69" s="340">
        <f>VLOOKUP($D69,'[2]S251 Template'!$D$17:$DI$100,13,0)</f>
        <v>23</v>
      </c>
      <c r="AE69" s="340">
        <f>VLOOKUP($D69,'[2]S251 Template'!$D$17:$DI$100,14,0)</f>
        <v>0</v>
      </c>
      <c r="AF69" s="340">
        <v>0</v>
      </c>
      <c r="AG69" s="340">
        <v>0</v>
      </c>
      <c r="AH69" s="340">
        <v>0</v>
      </c>
      <c r="AI69" s="340">
        <v>0</v>
      </c>
      <c r="AJ69" s="340">
        <v>0</v>
      </c>
      <c r="AK69" s="341">
        <f t="shared" si="28"/>
        <v>655719.320556</v>
      </c>
      <c r="AL69" s="341">
        <f t="shared" si="29"/>
        <v>201</v>
      </c>
      <c r="AM69" s="81"/>
      <c r="AN69" s="81"/>
      <c r="AO69" s="81"/>
      <c r="AP69" s="81"/>
      <c r="AQ69" s="81"/>
      <c r="AR69" s="81"/>
      <c r="AS69" s="81"/>
      <c r="AT69" s="81"/>
      <c r="AU69" s="81"/>
      <c r="AV69" s="81"/>
      <c r="AW69" s="81"/>
      <c r="AX69" s="81"/>
      <c r="AY69" s="81"/>
      <c r="AZ69" s="81"/>
      <c r="BA69" s="81"/>
      <c r="BB69" s="81"/>
      <c r="BC69" s="118"/>
      <c r="BD69" s="81"/>
      <c r="BE69" s="81"/>
      <c r="BF69" s="81"/>
      <c r="BG69" s="81"/>
      <c r="BH69" s="81"/>
      <c r="BI69" s="81"/>
      <c r="BJ69" s="81"/>
      <c r="BK69" s="81"/>
      <c r="BL69" s="81"/>
      <c r="BM69" s="81"/>
      <c r="BN69" s="81"/>
      <c r="BO69" s="81"/>
      <c r="BP69" s="81"/>
      <c r="BQ69" s="340">
        <f>VLOOKUP($D69,'[4]S251 Yr2'!$D$22:$W$96,19,0)</f>
        <v>0</v>
      </c>
      <c r="BR69" s="340">
        <f>VLOOKUP($D69,'[4]S251 Yr2'!$D$22:$W$96,20,0)</f>
        <v>0</v>
      </c>
      <c r="BS69" s="340">
        <v>0</v>
      </c>
      <c r="BT69" s="340">
        <v>0</v>
      </c>
      <c r="BU69" s="340">
        <v>0</v>
      </c>
      <c r="BV69" s="340">
        <v>0</v>
      </c>
      <c r="BW69" s="340">
        <v>0</v>
      </c>
      <c r="BX69" s="340">
        <v>0</v>
      </c>
      <c r="BY69" s="340">
        <v>0</v>
      </c>
      <c r="BZ69" s="340">
        <v>0</v>
      </c>
      <c r="CA69" s="340">
        <v>0</v>
      </c>
      <c r="CB69" s="342">
        <f t="shared" si="30"/>
        <v>0</v>
      </c>
      <c r="CC69" s="340">
        <v>0</v>
      </c>
      <c r="CD69" s="340">
        <v>0</v>
      </c>
      <c r="CE69" s="340">
        <v>0</v>
      </c>
      <c r="CF69" s="340">
        <v>0</v>
      </c>
      <c r="CG69" s="340">
        <v>0</v>
      </c>
      <c r="CH69" s="340">
        <v>0</v>
      </c>
      <c r="CI69" s="340">
        <f>VLOOKUP($D69,'[2]S251 Template'!$D$17:$AK$100,32,0)</f>
        <v>31016.89</v>
      </c>
      <c r="CJ69" s="340">
        <f>VLOOKUP($D69,'[2]S251 Template'!$D$17:$AK$100,33,0)</f>
        <v>18522.48</v>
      </c>
      <c r="CK69" s="340">
        <f>VLOOKUP($D69,'[2]S251 Template'!$D$17:$AK$100,34,0)</f>
        <v>935</v>
      </c>
      <c r="CL69" s="340">
        <v>0</v>
      </c>
      <c r="CM69" s="340">
        <v>0</v>
      </c>
      <c r="CN69" s="340">
        <v>0</v>
      </c>
      <c r="CO69" s="340">
        <v>0</v>
      </c>
      <c r="CP69" s="340">
        <v>0</v>
      </c>
      <c r="CQ69" s="340">
        <v>0</v>
      </c>
      <c r="CR69" s="340">
        <v>3239.2649575414475</v>
      </c>
      <c r="CS69" s="340">
        <v>0</v>
      </c>
      <c r="CT69" s="341">
        <f t="shared" si="31"/>
        <v>53713.63495754144</v>
      </c>
      <c r="CU69" s="343"/>
      <c r="CV69" s="81"/>
      <c r="CW69" s="81"/>
      <c r="CX69" s="340">
        <f>VLOOKUP($D69,'[2]S251 Template'!$D$17:$AR$100,39,0)</f>
        <v>12237.7289814495</v>
      </c>
      <c r="CY69" s="340">
        <f>VLOOKUP($D69,'[2]S251 Template'!$D$17:$AR$100,40,0)</f>
        <v>8763.13601406684</v>
      </c>
      <c r="CZ69" s="340">
        <f>VLOOKUP($D69,'[2]S251 Template'!$D$17:$AR$100,41,0)</f>
        <v>3242.7631332230408</v>
      </c>
      <c r="DA69" s="341">
        <f t="shared" si="32"/>
        <v>24243.628128739383</v>
      </c>
      <c r="DB69" s="340">
        <f>VLOOKUP(D69,'[2]S251 Template'!$D$17:$AT$100,43,0)</f>
        <v>72094</v>
      </c>
      <c r="DC69" s="340">
        <v>0</v>
      </c>
      <c r="DD69" s="341">
        <f t="shared" si="33"/>
        <v>72094</v>
      </c>
      <c r="DE69" s="340">
        <f>VLOOKUP(D69,'[2]S251 Template'!$D$17:$AW$100,46,0)</f>
        <v>233045</v>
      </c>
      <c r="DF69" s="340">
        <v>0</v>
      </c>
      <c r="DG69" s="341">
        <f t="shared" si="34"/>
        <v>233045</v>
      </c>
      <c r="DH69" s="340">
        <v>0</v>
      </c>
      <c r="DI69" s="340">
        <v>0</v>
      </c>
      <c r="DJ69" s="341">
        <f t="shared" si="35"/>
        <v>0</v>
      </c>
      <c r="DK69" s="340">
        <f>VLOOKUP($D69,'[2]S251 Template'!$D$17:$BL$100,52,0)</f>
        <v>79290.379575</v>
      </c>
      <c r="DL69" s="340">
        <f>VLOOKUP($D69,'[2]S251 Template'!$D$17:$BL$100,53,0)</f>
        <v>3584.6707499999998</v>
      </c>
      <c r="DM69" s="340">
        <f>VLOOKUP($D69,'[2]S251 Template'!$D$17:$BL$100,54,0)</f>
        <v>1491.2230319999996</v>
      </c>
      <c r="DN69" s="340">
        <f>VLOOKUP($D69,'[2]S251 Template'!$D$17:$BL$100,55,0)</f>
        <v>2150.80245</v>
      </c>
      <c r="DO69" s="340">
        <f>VLOOKUP($D69,'[2]S251 Template'!$D$17:$BL$100,56,0)</f>
        <v>85556.14199999999</v>
      </c>
      <c r="DP69" s="340">
        <f>VLOOKUP($D69,'[2]S251 Template'!$D$17:$BL$100,57,0)</f>
        <v>0</v>
      </c>
      <c r="DQ69" s="340">
        <f>VLOOKUP($D69,'[2]S251 Template'!$D$17:$BL$100,58,0)</f>
        <v>0</v>
      </c>
      <c r="DR69" s="340">
        <f>VLOOKUP($D69,'[2]S251 Template'!$D$17:$BL$100,59,0)</f>
        <v>21507.26</v>
      </c>
      <c r="DS69" s="340">
        <f>VLOOKUP($D69,'[2]S251 Template'!$D$17:$BL$100,60,0)</f>
        <v>3005</v>
      </c>
      <c r="DT69" s="340">
        <f>VLOOKUP($D69,'[2]S251 Template'!$D$17:$BL$100,61,0)</f>
        <v>0</v>
      </c>
      <c r="DU69" s="341">
        <f t="shared" si="36"/>
        <v>196585.477807</v>
      </c>
      <c r="DV69" s="340">
        <f>VLOOKUP($D69,'[2]S251 Template'!$D$17:$DI$100,63,0)</f>
        <v>2786.326941526332</v>
      </c>
      <c r="DW69" s="340">
        <f>VLOOKUP($D69,'[2]S251 Template'!$D$17:$DI$100,64,0)</f>
        <v>31935.18</v>
      </c>
      <c r="DX69" s="340">
        <f>VLOOKUP($D69,'[2]S251 Template'!$D$17:$DI$100,65,0)</f>
        <v>34825.520000000004</v>
      </c>
      <c r="DY69" s="340">
        <f>VLOOKUP($D69,'[2]S251 Template'!$D$17:$DI$100,66,0)</f>
        <v>22184.492000000002</v>
      </c>
      <c r="DZ69" s="341">
        <f t="shared" si="37"/>
        <v>91731.51894152633</v>
      </c>
      <c r="EA69" s="340">
        <f>VLOOKUP($D69,'[2]S251 Template'!$D$17:$DI$100,69,0)</f>
        <v>0</v>
      </c>
      <c r="EB69" s="340">
        <f>VLOOKUP($D69,'[2]S251 Template'!$D$17:$DI$100,70,0)</f>
        <v>0</v>
      </c>
      <c r="EC69" s="340">
        <f>VLOOKUP($D69,'[2]S251 Template'!$D$17:$DI$100,71,0)</f>
        <v>0</v>
      </c>
      <c r="ED69" s="340">
        <f>VLOOKUP($D69,'[2]S251 Template'!$D$17:$DI$100,72,0)</f>
        <v>0</v>
      </c>
      <c r="EE69" s="340">
        <f>VLOOKUP($D69,'[2]S251 Template'!$D$17:$DI$100,73,0)</f>
        <v>0</v>
      </c>
      <c r="EF69" s="340">
        <f>VLOOKUP($D69,'[2]S251 Template'!$D$17:$DI$100,74,0)</f>
        <v>0</v>
      </c>
      <c r="EG69" s="340">
        <f>VLOOKUP($D69,'[2]S251 Template'!$D$17:$DI$100,75,0)</f>
        <v>0</v>
      </c>
      <c r="EH69" s="340">
        <f>VLOOKUP($D69,'[2]S251 Template'!$D$17:$DI$100,76,0)</f>
        <v>0</v>
      </c>
      <c r="EI69" s="340">
        <v>0</v>
      </c>
      <c r="EJ69" s="341">
        <f>SUM(EA69:EI69)</f>
        <v>0</v>
      </c>
      <c r="EK69" s="340">
        <f>VLOOKUP($D69,'[2]S251 Template'!$D$17:$DI$100,78,0)</f>
        <v>2215.1466666666665</v>
      </c>
      <c r="EL69" s="340">
        <f>VLOOKUP($D69,'[2]S251 Template'!$D$17:$DI$100,79,0)</f>
        <v>79761.9</v>
      </c>
      <c r="EM69" s="340">
        <f>VLOOKUP($D69,'[2]S251 Template'!$D$17:$DI$100,80,0)</f>
        <v>39717</v>
      </c>
      <c r="EN69" s="340">
        <v>0</v>
      </c>
      <c r="EO69" s="340">
        <v>0</v>
      </c>
      <c r="EP69" s="340">
        <v>0</v>
      </c>
      <c r="EQ69" s="340">
        <v>0</v>
      </c>
      <c r="ER69" s="340">
        <v>0</v>
      </c>
      <c r="ES69" s="340">
        <v>0</v>
      </c>
      <c r="ET69" s="340">
        <v>0</v>
      </c>
      <c r="EU69" s="340">
        <v>0</v>
      </c>
      <c r="EV69" s="341">
        <f>SUM(EK69:EU69)</f>
        <v>121694.04666666666</v>
      </c>
      <c r="EW69" s="340">
        <f>VLOOKUP($D69,'[2]S251 Template'!$D$17:$DI$100,84,0)</f>
        <v>13390.199999999992</v>
      </c>
      <c r="EX69" s="340">
        <f>VLOOKUP($D69,'[2]S251 Template'!$D$17:$DI$100,85,0)</f>
        <v>20828.36</v>
      </c>
      <c r="EY69" s="340">
        <f>VLOOKUP($D69,'[2]S251 Template'!$D$17:$DI$100,86,0)</f>
        <v>0</v>
      </c>
      <c r="EZ69" s="340">
        <f>VLOOKUP($D69,'[2]S251 Template'!$D$17:$DI$100,87,0)</f>
        <v>0</v>
      </c>
      <c r="FA69" s="340">
        <f>VLOOKUP($D69,'[2]S251 Template'!$D$17:$DI$100,88,0)</f>
        <v>8574</v>
      </c>
      <c r="FB69" s="340">
        <f>VLOOKUP($D69,'[2]S251 Template'!$D$17:$DI$100,89,0)</f>
        <v>0</v>
      </c>
      <c r="FC69" s="340">
        <f>VLOOKUP($D69,'[2]S251 Template'!$D$17:$DI$100,90,0)</f>
        <v>0</v>
      </c>
      <c r="FD69" s="340">
        <f>VLOOKUP($D69,'[2]S251 Template'!$D$17:$DI$100,91,0)</f>
        <v>0</v>
      </c>
      <c r="FE69" s="340">
        <v>0</v>
      </c>
      <c r="FF69" s="341">
        <f>SUM(EW69:FE69)</f>
        <v>42792.55999999999</v>
      </c>
      <c r="FG69" s="340">
        <v>0</v>
      </c>
      <c r="FH69" s="340">
        <v>0</v>
      </c>
      <c r="FI69" s="341">
        <f t="shared" si="38"/>
        <v>0</v>
      </c>
      <c r="FJ69" s="340">
        <f>VLOOKUP($D69,'[2]S251 Template'!$D$17:$DI$100,96,0)</f>
        <v>0</v>
      </c>
      <c r="FK69" s="340">
        <f>VLOOKUP($D69,'[2]S251 Template'!$D$17:$DI$100,97,0)</f>
        <v>-35792.18545777778</v>
      </c>
      <c r="FL69" s="340">
        <f>VLOOKUP($D69,'[2]S251 Template'!$D$17:$DI$100,98,0)</f>
        <v>0</v>
      </c>
      <c r="FM69" s="340">
        <v>0</v>
      </c>
      <c r="FN69" s="341">
        <f>SUM(FJ69:FM69)</f>
        <v>-35792.18545777778</v>
      </c>
      <c r="FO69" s="340">
        <f>VLOOKUP($D69,'[2]S251 Template'!$D$17:$DI$100,100,0)</f>
        <v>0</v>
      </c>
      <c r="FP69" s="341">
        <f t="shared" si="39"/>
        <v>140202.9</v>
      </c>
      <c r="FQ69" s="345">
        <f t="shared" si="40"/>
        <v>1596029.9015996964</v>
      </c>
      <c r="FR69" s="81"/>
      <c r="FS69" s="341">
        <f t="shared" si="41"/>
        <v>229.76842105263157</v>
      </c>
      <c r="FT69" s="341">
        <f t="shared" si="42"/>
        <v>6946.254382076744</v>
      </c>
      <c r="FU69" s="346" t="s">
        <v>518</v>
      </c>
      <c r="FV69" s="340">
        <f>VLOOKUP(D69,'[6]Sheet1'!$A$3:$E$87,5,0)</f>
        <v>50400</v>
      </c>
      <c r="FW69" s="340">
        <v>0</v>
      </c>
      <c r="FX69" s="340">
        <v>0</v>
      </c>
      <c r="FY69" s="340">
        <f t="shared" si="22"/>
        <v>525968.1059357394</v>
      </c>
    </row>
    <row r="70" spans="1:181" ht="12.75" customHeight="1" thickBot="1" thickTop="1">
      <c r="A70" s="113"/>
      <c r="B70" s="338"/>
      <c r="C70" s="320" t="s">
        <v>323</v>
      </c>
      <c r="D70" s="20">
        <v>2878</v>
      </c>
      <c r="E70" s="338"/>
      <c r="F70" s="401" t="s">
        <v>281</v>
      </c>
      <c r="G70" s="340">
        <f>VLOOKUP($D70,'[3]S251 Yr2'!$D$22:$AP$96,4,0)</f>
        <v>27030</v>
      </c>
      <c r="H70" s="340">
        <f>VLOOKUP($D70,'[3]S251 Yr2'!$D$22:$AP$96,5,0)</f>
        <v>0</v>
      </c>
      <c r="I70" s="340">
        <f>VLOOKUP($D70,'[3]S251 Yr2'!$D$22:$AP$96,6,0)</f>
        <v>0</v>
      </c>
      <c r="J70" s="340">
        <f>VLOOKUP($D70,'[3]S251 Yr2'!$D$22:$AP$96,7,0)</f>
        <v>0</v>
      </c>
      <c r="K70" s="340">
        <f>VLOOKUP($D70,'[3]S251 Yr2'!$D$22:$AP$96,8,0)</f>
        <v>0</v>
      </c>
      <c r="L70" s="341">
        <f t="shared" si="23"/>
        <v>131095.5</v>
      </c>
      <c r="M70" s="345">
        <f t="shared" si="24"/>
        <v>27030</v>
      </c>
      <c r="N70" s="341">
        <f t="shared" si="25"/>
        <v>28.45263157894737</v>
      </c>
      <c r="O70" s="340">
        <f>VLOOKUP($D70,'[4]S251 Yr2'!$D$22:$AU$96,12,0)</f>
        <v>0</v>
      </c>
      <c r="P70" s="340">
        <f>VLOOKUP($D70,'[4]S251 Yr2'!$D$22:$AU$96,13,0)</f>
        <v>0</v>
      </c>
      <c r="Q70" s="340">
        <f>VLOOKUP($D70,'[4]S251 Yr2'!$D$22:$AU$96,14,0)</f>
        <v>0</v>
      </c>
      <c r="R70" s="340">
        <f>VLOOKUP($D70,'[4]S251 Yr2'!$D$22:$AU$96,15,0)</f>
        <v>0</v>
      </c>
      <c r="S70" s="342">
        <f t="shared" si="26"/>
        <v>0</v>
      </c>
      <c r="T70" s="358">
        <f t="shared" si="27"/>
        <v>0</v>
      </c>
      <c r="U70" s="340">
        <v>0</v>
      </c>
      <c r="V70" s="340">
        <v>0</v>
      </c>
      <c r="W70" s="340">
        <v>0</v>
      </c>
      <c r="X70" s="340">
        <f>VLOOKUP($D70,'[2]S251 Template'!$D$17:$DI$100,7,0)</f>
        <v>28</v>
      </c>
      <c r="Y70" s="340">
        <f>VLOOKUP($D70,'[2]S251 Template'!$D$17:$DI$100,8,0)</f>
        <v>56</v>
      </c>
      <c r="Z70" s="340">
        <f>VLOOKUP($D70,'[2]S251 Template'!$D$17:$DI$100,9,0)</f>
        <v>30</v>
      </c>
      <c r="AA70" s="340">
        <f>VLOOKUP($D70,'[2]S251 Template'!$D$17:$DI$100,10,0)</f>
        <v>30</v>
      </c>
      <c r="AB70" s="340">
        <f>VLOOKUP($D70,'[2]S251 Template'!$D$17:$DI$100,11,0)</f>
        <v>27</v>
      </c>
      <c r="AC70" s="340">
        <f>VLOOKUP($D70,'[2]S251 Template'!$D$17:$DI$100,12,0)</f>
        <v>28</v>
      </c>
      <c r="AD70" s="340">
        <f>VLOOKUP($D70,'[2]S251 Template'!$D$17:$DI$100,13,0)</f>
        <v>29</v>
      </c>
      <c r="AE70" s="340">
        <f>VLOOKUP($D70,'[2]S251 Template'!$D$17:$DI$100,14,0)</f>
        <v>0</v>
      </c>
      <c r="AF70" s="340">
        <v>0</v>
      </c>
      <c r="AG70" s="340">
        <v>0</v>
      </c>
      <c r="AH70" s="340">
        <v>0</v>
      </c>
      <c r="AI70" s="340">
        <v>0</v>
      </c>
      <c r="AJ70" s="340">
        <v>0</v>
      </c>
      <c r="AK70" s="341">
        <f t="shared" si="28"/>
        <v>744236.696298</v>
      </c>
      <c r="AL70" s="341">
        <f t="shared" si="29"/>
        <v>228</v>
      </c>
      <c r="AM70" s="81"/>
      <c r="AN70" s="81"/>
      <c r="AO70" s="81"/>
      <c r="AP70" s="81"/>
      <c r="AQ70" s="81"/>
      <c r="AR70" s="81"/>
      <c r="AS70" s="81"/>
      <c r="AT70" s="81"/>
      <c r="AU70" s="81"/>
      <c r="AV70" s="81"/>
      <c r="AW70" s="81"/>
      <c r="AX70" s="81"/>
      <c r="AY70" s="81"/>
      <c r="AZ70" s="81"/>
      <c r="BA70" s="81"/>
      <c r="BB70" s="81"/>
      <c r="BC70" s="118"/>
      <c r="BD70" s="81"/>
      <c r="BE70" s="81"/>
      <c r="BF70" s="81"/>
      <c r="BG70" s="81"/>
      <c r="BH70" s="81"/>
      <c r="BI70" s="81"/>
      <c r="BJ70" s="81"/>
      <c r="BK70" s="81"/>
      <c r="BL70" s="81"/>
      <c r="BM70" s="81"/>
      <c r="BN70" s="81"/>
      <c r="BO70" s="81"/>
      <c r="BP70" s="81"/>
      <c r="BQ70" s="340">
        <f>VLOOKUP($D70,'[4]S251 Yr2'!$D$22:$W$96,19,0)</f>
        <v>0</v>
      </c>
      <c r="BR70" s="340">
        <f>VLOOKUP($D70,'[4]S251 Yr2'!$D$22:$W$96,20,0)</f>
        <v>0</v>
      </c>
      <c r="BS70" s="340">
        <v>0</v>
      </c>
      <c r="BT70" s="340">
        <v>0</v>
      </c>
      <c r="BU70" s="340">
        <v>0</v>
      </c>
      <c r="BV70" s="340">
        <v>0</v>
      </c>
      <c r="BW70" s="340">
        <v>0</v>
      </c>
      <c r="BX70" s="340">
        <v>0</v>
      </c>
      <c r="BY70" s="340">
        <v>0</v>
      </c>
      <c r="BZ70" s="340">
        <v>0</v>
      </c>
      <c r="CA70" s="340">
        <v>0</v>
      </c>
      <c r="CB70" s="342">
        <f t="shared" si="30"/>
        <v>0</v>
      </c>
      <c r="CC70" s="340">
        <v>0</v>
      </c>
      <c r="CD70" s="340">
        <v>0</v>
      </c>
      <c r="CE70" s="340">
        <v>0</v>
      </c>
      <c r="CF70" s="340">
        <v>0</v>
      </c>
      <c r="CG70" s="340">
        <v>0</v>
      </c>
      <c r="CH70" s="340">
        <v>0</v>
      </c>
      <c r="CI70" s="340">
        <f>VLOOKUP($D70,'[2]S251 Template'!$D$17:$AK$100,32,0)</f>
        <v>21028.4</v>
      </c>
      <c r="CJ70" s="340">
        <f>VLOOKUP($D70,'[2]S251 Template'!$D$17:$AK$100,33,0)</f>
        <v>24522.72</v>
      </c>
      <c r="CK70" s="340">
        <f>VLOOKUP($D70,'[2]S251 Template'!$D$17:$AK$100,34,0)</f>
        <v>1060</v>
      </c>
      <c r="CL70" s="340">
        <v>0</v>
      </c>
      <c r="CM70" s="340">
        <v>0</v>
      </c>
      <c r="CN70" s="340">
        <v>0</v>
      </c>
      <c r="CO70" s="340">
        <v>0</v>
      </c>
      <c r="CP70" s="340">
        <v>0</v>
      </c>
      <c r="CQ70" s="340">
        <v>0</v>
      </c>
      <c r="CR70" s="340">
        <v>3674.390101091791</v>
      </c>
      <c r="CS70" s="340">
        <v>0</v>
      </c>
      <c r="CT70" s="341">
        <f t="shared" si="31"/>
        <v>50285.51010109179</v>
      </c>
      <c r="CU70" s="343"/>
      <c r="CV70" s="81"/>
      <c r="CW70" s="81"/>
      <c r="CX70" s="340">
        <f>VLOOKUP($D70,'[2]S251 Template'!$D$17:$AR$100,39,0)</f>
        <v>7895.30902029</v>
      </c>
      <c r="CY70" s="340">
        <f>VLOOKUP($D70,'[2]S251 Template'!$D$17:$AR$100,40,0)</f>
        <v>4381.56800703342</v>
      </c>
      <c r="CZ70" s="340">
        <f>VLOOKUP($D70,'[2]S251 Template'!$D$17:$AR$100,41,0)</f>
        <v>5742.393048415801</v>
      </c>
      <c r="DA70" s="341">
        <f t="shared" si="32"/>
        <v>18019.270075739223</v>
      </c>
      <c r="DB70" s="340">
        <f>VLOOKUP(D70,'[2]S251 Template'!$D$17:$AT$100,43,0)</f>
        <v>40533</v>
      </c>
      <c r="DC70" s="340">
        <v>0</v>
      </c>
      <c r="DD70" s="341">
        <f t="shared" si="33"/>
        <v>40533</v>
      </c>
      <c r="DE70" s="340">
        <f>VLOOKUP(D70,'[2]S251 Template'!$D$17:$AW$100,46,0)</f>
        <v>0</v>
      </c>
      <c r="DF70" s="340">
        <v>0</v>
      </c>
      <c r="DG70" s="341">
        <f t="shared" si="34"/>
        <v>0</v>
      </c>
      <c r="DH70" s="340">
        <v>0</v>
      </c>
      <c r="DI70" s="340">
        <v>0</v>
      </c>
      <c r="DJ70" s="341">
        <f t="shared" si="35"/>
        <v>0</v>
      </c>
      <c r="DK70" s="340">
        <f>VLOOKUP($D70,'[2]S251 Template'!$D$17:$BL$100,52,0)</f>
        <v>55969.6797</v>
      </c>
      <c r="DL70" s="340">
        <f>VLOOKUP($D70,'[2]S251 Template'!$D$17:$BL$100,53,0)</f>
        <v>4731.76539</v>
      </c>
      <c r="DM70" s="340">
        <f>VLOOKUP($D70,'[2]S251 Template'!$D$17:$BL$100,54,0)</f>
        <v>1175.772006</v>
      </c>
      <c r="DN70" s="340">
        <f>VLOOKUP($D70,'[2]S251 Template'!$D$17:$BL$100,55,0)</f>
        <v>3656.364165</v>
      </c>
      <c r="DO70" s="340">
        <f>VLOOKUP($D70,'[2]S251 Template'!$D$17:$BL$100,56,0)</f>
        <v>52963.32599999999</v>
      </c>
      <c r="DP70" s="340">
        <f>VLOOKUP($D70,'[2]S251 Template'!$D$17:$BL$100,57,0)</f>
        <v>0</v>
      </c>
      <c r="DQ70" s="340">
        <f>VLOOKUP($D70,'[2]S251 Template'!$D$17:$BL$100,58,0)</f>
        <v>0</v>
      </c>
      <c r="DR70" s="340">
        <f>VLOOKUP($D70,'[2]S251 Template'!$D$17:$BL$100,59,0)</f>
        <v>2933.341516639388</v>
      </c>
      <c r="DS70" s="340">
        <f>VLOOKUP($D70,'[2]S251 Template'!$D$17:$BL$100,60,0)</f>
        <v>0</v>
      </c>
      <c r="DT70" s="340">
        <f>VLOOKUP($D70,'[2]S251 Template'!$D$17:$BL$100,61,0)</f>
        <v>0</v>
      </c>
      <c r="DU70" s="341">
        <f t="shared" si="36"/>
        <v>121430.24877763937</v>
      </c>
      <c r="DV70" s="340">
        <f>VLOOKUP($D70,'[2]S251 Template'!$D$17:$DI$100,63,0)</f>
        <v>7663.529397567693</v>
      </c>
      <c r="DW70" s="340">
        <f>VLOOKUP($D70,'[2]S251 Template'!$D$17:$DI$100,64,0)</f>
        <v>10160.73</v>
      </c>
      <c r="DX70" s="340">
        <f>VLOOKUP($D70,'[2]S251 Template'!$D$17:$DI$100,65,0)</f>
        <v>30980.120000000003</v>
      </c>
      <c r="DY70" s="340">
        <f>VLOOKUP($D70,'[2]S251 Template'!$D$17:$DI$100,66,0)</f>
        <v>21528.983999999997</v>
      </c>
      <c r="DZ70" s="341">
        <f t="shared" si="37"/>
        <v>70333.3633975677</v>
      </c>
      <c r="EA70" s="340">
        <f>VLOOKUP($D70,'[2]S251 Template'!$D$17:$DI$100,69,0)</f>
        <v>0</v>
      </c>
      <c r="EB70" s="340">
        <f>VLOOKUP($D70,'[2]S251 Template'!$D$17:$DI$100,70,0)</f>
        <v>0</v>
      </c>
      <c r="EC70" s="340">
        <f>VLOOKUP($D70,'[2]S251 Template'!$D$17:$DI$100,71,0)</f>
        <v>0</v>
      </c>
      <c r="ED70" s="340">
        <f>VLOOKUP($D70,'[2]S251 Template'!$D$17:$DI$100,72,0)</f>
        <v>0</v>
      </c>
      <c r="EE70" s="340">
        <f>VLOOKUP($D70,'[2]S251 Template'!$D$17:$DI$100,73,0)</f>
        <v>0</v>
      </c>
      <c r="EF70" s="340">
        <f>VLOOKUP($D70,'[2]S251 Template'!$D$17:$DI$100,74,0)</f>
        <v>0</v>
      </c>
      <c r="EG70" s="340">
        <f>VLOOKUP($D70,'[2]S251 Template'!$D$17:$DI$100,75,0)</f>
        <v>0</v>
      </c>
      <c r="EH70" s="340">
        <f>VLOOKUP($D70,'[2]S251 Template'!$D$17:$DI$100,76,0)</f>
        <v>0</v>
      </c>
      <c r="EI70" s="340">
        <v>0</v>
      </c>
      <c r="EJ70" s="341">
        <f>SUM(EA70:EI70)</f>
        <v>0</v>
      </c>
      <c r="EK70" s="340">
        <f>VLOOKUP($D70,'[2]S251 Template'!$D$17:$DI$100,78,0)</f>
        <v>4430.293333333333</v>
      </c>
      <c r="EL70" s="340">
        <f>VLOOKUP($D70,'[2]S251 Template'!$D$17:$DI$100,79,0)</f>
        <v>71997.9</v>
      </c>
      <c r="EM70" s="340">
        <f>VLOOKUP($D70,'[2]S251 Template'!$D$17:$DI$100,80,0)</f>
        <v>23469</v>
      </c>
      <c r="EN70" s="340">
        <v>0</v>
      </c>
      <c r="EO70" s="340">
        <v>0</v>
      </c>
      <c r="EP70" s="340">
        <v>0</v>
      </c>
      <c r="EQ70" s="340">
        <v>0</v>
      </c>
      <c r="ER70" s="340">
        <v>0</v>
      </c>
      <c r="ES70" s="340">
        <v>0</v>
      </c>
      <c r="ET70" s="340">
        <v>0</v>
      </c>
      <c r="EU70" s="340">
        <v>0</v>
      </c>
      <c r="EV70" s="341">
        <f>SUM(EK70:EU70)</f>
        <v>99897.19333333333</v>
      </c>
      <c r="EW70" s="340">
        <f>VLOOKUP($D70,'[2]S251 Template'!$D$17:$DI$100,84,0)</f>
        <v>0</v>
      </c>
      <c r="EX70" s="340">
        <f>VLOOKUP($D70,'[2]S251 Template'!$D$17:$DI$100,85,0)</f>
        <v>0</v>
      </c>
      <c r="EY70" s="340">
        <f>VLOOKUP($D70,'[2]S251 Template'!$D$17:$DI$100,86,0)</f>
        <v>0</v>
      </c>
      <c r="EZ70" s="340">
        <f>VLOOKUP($D70,'[2]S251 Template'!$D$17:$DI$100,87,0)</f>
        <v>0</v>
      </c>
      <c r="FA70" s="340">
        <f>VLOOKUP($D70,'[2]S251 Template'!$D$17:$DI$100,88,0)</f>
        <v>8574</v>
      </c>
      <c r="FB70" s="340">
        <f>VLOOKUP($D70,'[2]S251 Template'!$D$17:$DI$100,89,0)</f>
        <v>0</v>
      </c>
      <c r="FC70" s="340">
        <f>VLOOKUP($D70,'[2]S251 Template'!$D$17:$DI$100,90,0)</f>
        <v>0</v>
      </c>
      <c r="FD70" s="340">
        <f>VLOOKUP($D70,'[2]S251 Template'!$D$17:$DI$100,91,0)</f>
        <v>55000</v>
      </c>
      <c r="FE70" s="340">
        <v>0</v>
      </c>
      <c r="FF70" s="341">
        <f>SUM(EW70:FE70)</f>
        <v>63574</v>
      </c>
      <c r="FG70" s="340">
        <v>0</v>
      </c>
      <c r="FH70" s="340">
        <v>0</v>
      </c>
      <c r="FI70" s="341">
        <f t="shared" si="38"/>
        <v>0</v>
      </c>
      <c r="FJ70" s="340">
        <f>VLOOKUP($D70,'[2]S251 Template'!$D$17:$DI$100,96,0)</f>
        <v>0</v>
      </c>
      <c r="FK70" s="340">
        <f>VLOOKUP($D70,'[2]S251 Template'!$D$17:$DI$100,97,0)</f>
        <v>-30065.54420289855</v>
      </c>
      <c r="FL70" s="340">
        <f>VLOOKUP($D70,'[2]S251 Template'!$D$17:$DI$100,98,0)</f>
        <v>0</v>
      </c>
      <c r="FM70" s="340">
        <v>0</v>
      </c>
      <c r="FN70" s="341">
        <f>SUM(FJ70:FM70)</f>
        <v>-30065.54420289855</v>
      </c>
      <c r="FO70" s="340">
        <f>VLOOKUP($D70,'[2]S251 Template'!$D$17:$DI$100,100,0)</f>
        <v>0</v>
      </c>
      <c r="FP70" s="341">
        <f t="shared" si="39"/>
        <v>131095.5</v>
      </c>
      <c r="FQ70" s="345">
        <f t="shared" si="40"/>
        <v>1309339.237780473</v>
      </c>
      <c r="FR70" s="81"/>
      <c r="FS70" s="341">
        <f t="shared" si="41"/>
        <v>256.4526315789474</v>
      </c>
      <c r="FT70" s="341">
        <f t="shared" si="42"/>
        <v>5105.579263191928</v>
      </c>
      <c r="FU70" s="346" t="s">
        <v>518</v>
      </c>
      <c r="FV70" s="340">
        <f>VLOOKUP(D70,'[6]Sheet1'!$A$3:$E$87,5,0)</f>
        <v>36000</v>
      </c>
      <c r="FW70" s="340">
        <v>0</v>
      </c>
      <c r="FX70" s="340">
        <v>0</v>
      </c>
      <c r="FY70" s="340">
        <f t="shared" si="22"/>
        <v>179982.5188533786</v>
      </c>
    </row>
    <row r="71" spans="1:181" ht="12.75" customHeight="1" thickBot="1" thickTop="1">
      <c r="A71" s="113"/>
      <c r="B71" s="338"/>
      <c r="C71" s="320" t="s">
        <v>324</v>
      </c>
      <c r="D71" s="20">
        <v>2887</v>
      </c>
      <c r="E71" s="338"/>
      <c r="F71" s="401" t="s">
        <v>281</v>
      </c>
      <c r="G71" s="340">
        <f>VLOOKUP($D71,'[3]S251 Yr2'!$D$22:$AP$96,4,0)</f>
        <v>0</v>
      </c>
      <c r="H71" s="340">
        <f>VLOOKUP($D71,'[3]S251 Yr2'!$D$22:$AP$96,5,0)</f>
        <v>22800</v>
      </c>
      <c r="I71" s="340">
        <f>VLOOKUP($D71,'[3]S251 Yr2'!$D$22:$AP$96,6,0)</f>
        <v>0</v>
      </c>
      <c r="J71" s="340">
        <f>VLOOKUP($D71,'[3]S251 Yr2'!$D$22:$AP$96,7,0)</f>
        <v>0</v>
      </c>
      <c r="K71" s="340">
        <f>VLOOKUP($D71,'[3]S251 Yr2'!$D$22:$AP$96,8,0)</f>
        <v>0</v>
      </c>
      <c r="L71" s="341">
        <f t="shared" si="23"/>
        <v>116964</v>
      </c>
      <c r="M71" s="345">
        <f t="shared" si="24"/>
        <v>22800</v>
      </c>
      <c r="N71" s="341">
        <f t="shared" si="25"/>
        <v>24</v>
      </c>
      <c r="O71" s="340">
        <f>VLOOKUP($D71,'[4]S251 Yr2'!$D$22:$AU$96,12,0)</f>
        <v>0</v>
      </c>
      <c r="P71" s="340">
        <f>VLOOKUP($D71,'[4]S251 Yr2'!$D$22:$AU$96,13,0)</f>
        <v>0</v>
      </c>
      <c r="Q71" s="340">
        <f>VLOOKUP($D71,'[4]S251 Yr2'!$D$22:$AU$96,14,0)</f>
        <v>0</v>
      </c>
      <c r="R71" s="340">
        <f>VLOOKUP($D71,'[4]S251 Yr2'!$D$22:$AU$96,15,0)</f>
        <v>0</v>
      </c>
      <c r="S71" s="342">
        <f t="shared" si="26"/>
        <v>0</v>
      </c>
      <c r="T71" s="358">
        <f t="shared" si="27"/>
        <v>0</v>
      </c>
      <c r="U71" s="340">
        <v>0</v>
      </c>
      <c r="V71" s="340">
        <v>0</v>
      </c>
      <c r="W71" s="340">
        <v>0</v>
      </c>
      <c r="X71" s="340">
        <f>VLOOKUP($D71,'[2]S251 Template'!$D$17:$DI$100,7,0)</f>
        <v>30</v>
      </c>
      <c r="Y71" s="340">
        <f>VLOOKUP($D71,'[2]S251 Template'!$D$17:$DI$100,8,0)</f>
        <v>60</v>
      </c>
      <c r="Z71" s="340">
        <f>VLOOKUP($D71,'[2]S251 Template'!$D$17:$DI$100,9,0)</f>
        <v>30</v>
      </c>
      <c r="AA71" s="340">
        <f>VLOOKUP($D71,'[2]S251 Template'!$D$17:$DI$100,10,0)</f>
        <v>30</v>
      </c>
      <c r="AB71" s="340">
        <f>VLOOKUP($D71,'[2]S251 Template'!$D$17:$DI$100,11,0)</f>
        <v>30</v>
      </c>
      <c r="AC71" s="340">
        <f>VLOOKUP($D71,'[2]S251 Template'!$D$17:$DI$100,12,0)</f>
        <v>30</v>
      </c>
      <c r="AD71" s="340">
        <f>VLOOKUP($D71,'[2]S251 Template'!$D$17:$DI$100,13,0)</f>
        <v>30</v>
      </c>
      <c r="AE71" s="340">
        <f>VLOOKUP($D71,'[2]S251 Template'!$D$17:$DI$100,14,0)</f>
        <v>0</v>
      </c>
      <c r="AF71" s="340">
        <v>0</v>
      </c>
      <c r="AG71" s="340">
        <v>0</v>
      </c>
      <c r="AH71" s="340">
        <v>0</v>
      </c>
      <c r="AI71" s="340">
        <v>0</v>
      </c>
      <c r="AJ71" s="340">
        <v>0</v>
      </c>
      <c r="AK71" s="341">
        <f t="shared" si="28"/>
        <v>783779.1602399999</v>
      </c>
      <c r="AL71" s="341">
        <f t="shared" si="29"/>
        <v>240</v>
      </c>
      <c r="AM71" s="81"/>
      <c r="AN71" s="81"/>
      <c r="AO71" s="81"/>
      <c r="AP71" s="81"/>
      <c r="AQ71" s="81"/>
      <c r="AR71" s="81"/>
      <c r="AS71" s="81"/>
      <c r="AT71" s="81"/>
      <c r="AU71" s="81"/>
      <c r="AV71" s="81"/>
      <c r="AW71" s="81"/>
      <c r="AX71" s="81"/>
      <c r="AY71" s="81"/>
      <c r="AZ71" s="81"/>
      <c r="BA71" s="81"/>
      <c r="BB71" s="81"/>
      <c r="BC71" s="118"/>
      <c r="BD71" s="81"/>
      <c r="BE71" s="81"/>
      <c r="BF71" s="81"/>
      <c r="BG71" s="81"/>
      <c r="BH71" s="81"/>
      <c r="BI71" s="81"/>
      <c r="BJ71" s="81"/>
      <c r="BK71" s="81"/>
      <c r="BL71" s="81"/>
      <c r="BM71" s="81"/>
      <c r="BN71" s="81"/>
      <c r="BO71" s="81"/>
      <c r="BP71" s="81"/>
      <c r="BQ71" s="340">
        <f>VLOOKUP($D71,'[4]S251 Yr2'!$D$22:$W$96,19,0)</f>
        <v>0</v>
      </c>
      <c r="BR71" s="340">
        <f>VLOOKUP($D71,'[4]S251 Yr2'!$D$22:$W$96,20,0)</f>
        <v>0</v>
      </c>
      <c r="BS71" s="340">
        <v>0</v>
      </c>
      <c r="BT71" s="340">
        <v>0</v>
      </c>
      <c r="BU71" s="340">
        <v>0</v>
      </c>
      <c r="BV71" s="340">
        <v>0</v>
      </c>
      <c r="BW71" s="340">
        <v>0</v>
      </c>
      <c r="BX71" s="340">
        <v>0</v>
      </c>
      <c r="BY71" s="340">
        <v>0</v>
      </c>
      <c r="BZ71" s="340">
        <v>0</v>
      </c>
      <c r="CA71" s="340">
        <v>0</v>
      </c>
      <c r="CB71" s="342">
        <f t="shared" si="30"/>
        <v>0</v>
      </c>
      <c r="CC71" s="340">
        <v>0</v>
      </c>
      <c r="CD71" s="340">
        <v>0</v>
      </c>
      <c r="CE71" s="340">
        <v>0</v>
      </c>
      <c r="CF71" s="340">
        <v>0</v>
      </c>
      <c r="CG71" s="340">
        <v>0</v>
      </c>
      <c r="CH71" s="340">
        <v>0</v>
      </c>
      <c r="CI71" s="340">
        <f>VLOOKUP($D71,'[2]S251 Template'!$D$17:$AK$100,32,0)</f>
        <v>11039.91</v>
      </c>
      <c r="CJ71" s="340">
        <f>VLOOKUP($D71,'[2]S251 Template'!$D$17:$AK$100,33,0)</f>
        <v>28566.36</v>
      </c>
      <c r="CK71" s="340">
        <f>VLOOKUP($D71,'[2]S251 Template'!$D$17:$AK$100,34,0)</f>
        <v>1116</v>
      </c>
      <c r="CL71" s="340">
        <v>0</v>
      </c>
      <c r="CM71" s="340">
        <v>0</v>
      </c>
      <c r="CN71" s="340">
        <v>0</v>
      </c>
      <c r="CO71" s="340">
        <v>0</v>
      </c>
      <c r="CP71" s="340">
        <v>0</v>
      </c>
      <c r="CQ71" s="340">
        <v>0</v>
      </c>
      <c r="CR71" s="340">
        <v>3867.779053780833</v>
      </c>
      <c r="CS71" s="340">
        <v>0</v>
      </c>
      <c r="CT71" s="341">
        <f t="shared" si="31"/>
        <v>44590.04905378084</v>
      </c>
      <c r="CU71" s="343"/>
      <c r="CV71" s="81"/>
      <c r="CW71" s="81"/>
      <c r="CX71" s="340">
        <f>VLOOKUP($D71,'[2]S251 Template'!$D$17:$AR$100,39,0)</f>
        <v>2763.3581571015</v>
      </c>
      <c r="CY71" s="340">
        <f>VLOOKUP($D71,'[2]S251 Template'!$D$17:$AR$100,40,0)</f>
        <v>10171.497159184726</v>
      </c>
      <c r="CZ71" s="340">
        <f>VLOOKUP($D71,'[2]S251 Template'!$D$17:$AR$100,41,0)</f>
        <v>2567.1874804682407</v>
      </c>
      <c r="DA71" s="341">
        <f t="shared" si="32"/>
        <v>15502.042796754467</v>
      </c>
      <c r="DB71" s="340">
        <f>VLOOKUP(D71,'[2]S251 Template'!$D$17:$AT$100,43,0)</f>
        <v>6906</v>
      </c>
      <c r="DC71" s="340">
        <v>0</v>
      </c>
      <c r="DD71" s="341">
        <f t="shared" si="33"/>
        <v>6906</v>
      </c>
      <c r="DE71" s="340">
        <f>VLOOKUP(D71,'[2]S251 Template'!$D$17:$AW$100,46,0)</f>
        <v>0</v>
      </c>
      <c r="DF71" s="340">
        <v>0</v>
      </c>
      <c r="DG71" s="341">
        <f t="shared" si="34"/>
        <v>0</v>
      </c>
      <c r="DH71" s="340">
        <v>0</v>
      </c>
      <c r="DI71" s="340">
        <v>0</v>
      </c>
      <c r="DJ71" s="341">
        <f t="shared" si="35"/>
        <v>0</v>
      </c>
      <c r="DK71" s="340">
        <f>VLOOKUP($D71,'[2]S251 Template'!$D$17:$BL$100,52,0)</f>
        <v>37313.1198</v>
      </c>
      <c r="DL71" s="340">
        <f>VLOOKUP($D71,'[2]S251 Template'!$D$17:$BL$100,53,0)</f>
        <v>1720.64196</v>
      </c>
      <c r="DM71" s="340">
        <f>VLOOKUP($D71,'[2]S251 Template'!$D$17:$BL$100,54,0)</f>
        <v>745.6115159999998</v>
      </c>
      <c r="DN71" s="340">
        <f>VLOOKUP($D71,'[2]S251 Template'!$D$17:$BL$100,55,0)</f>
        <v>1075.401225</v>
      </c>
      <c r="DO71" s="340">
        <f>VLOOKUP($D71,'[2]S251 Template'!$D$17:$BL$100,56,0)</f>
        <v>32592.81599999999</v>
      </c>
      <c r="DP71" s="340">
        <f>VLOOKUP($D71,'[2]S251 Template'!$D$17:$BL$100,57,0)</f>
        <v>0</v>
      </c>
      <c r="DQ71" s="340">
        <f>VLOOKUP($D71,'[2]S251 Template'!$D$17:$BL$100,58,0)</f>
        <v>0</v>
      </c>
      <c r="DR71" s="340">
        <f>VLOOKUP($D71,'[2]S251 Template'!$D$17:$BL$100,59,0)</f>
        <v>0</v>
      </c>
      <c r="DS71" s="340">
        <f>VLOOKUP($D71,'[2]S251 Template'!$D$17:$BL$100,60,0)</f>
        <v>0</v>
      </c>
      <c r="DT71" s="340">
        <f>VLOOKUP($D71,'[2]S251 Template'!$D$17:$BL$100,61,0)</f>
        <v>0</v>
      </c>
      <c r="DU71" s="341">
        <f t="shared" si="36"/>
        <v>73447.590501</v>
      </c>
      <c r="DV71" s="340">
        <f>VLOOKUP($D71,'[2]S251 Template'!$D$17:$DI$100,63,0)</f>
        <v>2495.4372348176144</v>
      </c>
      <c r="DW71" s="340">
        <f>VLOOKUP($D71,'[2]S251 Template'!$D$17:$DI$100,64,0)</f>
        <v>16817.76</v>
      </c>
      <c r="DX71" s="340">
        <f>VLOOKUP($D71,'[2]S251 Template'!$D$17:$DI$100,65,0)</f>
        <v>28909.52</v>
      </c>
      <c r="DY71" s="340">
        <f>VLOOKUP($D71,'[2]S251 Template'!$D$17:$DI$100,66,0)</f>
        <v>16741.72</v>
      </c>
      <c r="DZ71" s="341">
        <f t="shared" si="37"/>
        <v>64964.43723481761</v>
      </c>
      <c r="EA71" s="340">
        <f>VLOOKUP($D71,'[2]S251 Template'!$D$17:$DI$100,69,0)</f>
        <v>0</v>
      </c>
      <c r="EB71" s="340">
        <f>VLOOKUP($D71,'[2]S251 Template'!$D$17:$DI$100,70,0)</f>
        <v>0</v>
      </c>
      <c r="EC71" s="340">
        <f>VLOOKUP($D71,'[2]S251 Template'!$D$17:$DI$100,71,0)</f>
        <v>0</v>
      </c>
      <c r="ED71" s="340">
        <f>VLOOKUP($D71,'[2]S251 Template'!$D$17:$DI$100,72,0)</f>
        <v>0</v>
      </c>
      <c r="EE71" s="340">
        <f>VLOOKUP($D71,'[2]S251 Template'!$D$17:$DI$100,73,0)</f>
        <v>0</v>
      </c>
      <c r="EF71" s="340">
        <f>VLOOKUP($D71,'[2]S251 Template'!$D$17:$DI$100,74,0)</f>
        <v>0</v>
      </c>
      <c r="EG71" s="340">
        <f>VLOOKUP($D71,'[2]S251 Template'!$D$17:$DI$100,75,0)</f>
        <v>0</v>
      </c>
      <c r="EH71" s="340">
        <f>VLOOKUP($D71,'[2]S251 Template'!$D$17:$DI$100,76,0)</f>
        <v>0</v>
      </c>
      <c r="EI71" s="340">
        <v>0</v>
      </c>
      <c r="EJ71" s="341">
        <f>SUM(EA71:EI71)</f>
        <v>0</v>
      </c>
      <c r="EK71" s="340">
        <f>VLOOKUP($D71,'[2]S251 Template'!$D$17:$DI$100,78,0)</f>
        <v>0</v>
      </c>
      <c r="EL71" s="340">
        <f>VLOOKUP($D71,'[2]S251 Template'!$D$17:$DI$100,79,0)</f>
        <v>66793.9</v>
      </c>
      <c r="EM71" s="340">
        <f>VLOOKUP($D71,'[2]S251 Template'!$D$17:$DI$100,80,0)</f>
        <v>38347</v>
      </c>
      <c r="EN71" s="340">
        <v>0</v>
      </c>
      <c r="EO71" s="340">
        <v>0</v>
      </c>
      <c r="EP71" s="340">
        <v>0</v>
      </c>
      <c r="EQ71" s="340">
        <v>0</v>
      </c>
      <c r="ER71" s="340">
        <v>0</v>
      </c>
      <c r="ES71" s="340">
        <v>0</v>
      </c>
      <c r="ET71" s="340">
        <v>0</v>
      </c>
      <c r="EU71" s="340">
        <v>0</v>
      </c>
      <c r="EV71" s="341">
        <f>SUM(EK71:EU71)</f>
        <v>105140.9</v>
      </c>
      <c r="EW71" s="340">
        <f>VLOOKUP($D71,'[2]S251 Template'!$D$17:$DI$100,84,0)</f>
        <v>0</v>
      </c>
      <c r="EX71" s="340">
        <f>VLOOKUP($D71,'[2]S251 Template'!$D$17:$DI$100,85,0)</f>
        <v>0</v>
      </c>
      <c r="EY71" s="340">
        <f>VLOOKUP($D71,'[2]S251 Template'!$D$17:$DI$100,86,0)</f>
        <v>9000</v>
      </c>
      <c r="EZ71" s="340">
        <f>VLOOKUP($D71,'[2]S251 Template'!$D$17:$DI$100,87,0)</f>
        <v>0</v>
      </c>
      <c r="FA71" s="340">
        <f>VLOOKUP($D71,'[2]S251 Template'!$D$17:$DI$100,88,0)</f>
        <v>8574</v>
      </c>
      <c r="FB71" s="340">
        <f>VLOOKUP($D71,'[2]S251 Template'!$D$17:$DI$100,89,0)</f>
        <v>0</v>
      </c>
      <c r="FC71" s="340">
        <f>VLOOKUP($D71,'[2]S251 Template'!$D$17:$DI$100,90,0)</f>
        <v>0</v>
      </c>
      <c r="FD71" s="340">
        <f>VLOOKUP($D71,'[2]S251 Template'!$D$17:$DI$100,91,0)</f>
        <v>0</v>
      </c>
      <c r="FE71" s="340">
        <v>0</v>
      </c>
      <c r="FF71" s="341">
        <f>SUM(EW71:FE71)</f>
        <v>17574</v>
      </c>
      <c r="FG71" s="340">
        <v>0</v>
      </c>
      <c r="FH71" s="340">
        <v>0</v>
      </c>
      <c r="FI71" s="341">
        <f t="shared" si="38"/>
        <v>0</v>
      </c>
      <c r="FJ71" s="340">
        <f>VLOOKUP($D71,'[2]S251 Template'!$D$17:$DI$100,96,0)</f>
        <v>0</v>
      </c>
      <c r="FK71" s="340">
        <f>VLOOKUP($D71,'[2]S251 Template'!$D$17:$DI$100,97,0)</f>
        <v>-25058.761538461542</v>
      </c>
      <c r="FL71" s="340">
        <f>VLOOKUP($D71,'[2]S251 Template'!$D$17:$DI$100,98,0)</f>
        <v>0</v>
      </c>
      <c r="FM71" s="340">
        <v>0</v>
      </c>
      <c r="FN71" s="341">
        <f>SUM(FJ71:FM71)</f>
        <v>-25058.761538461542</v>
      </c>
      <c r="FO71" s="340">
        <f>VLOOKUP($D71,'[2]S251 Template'!$D$17:$DI$100,100,0)</f>
        <v>0</v>
      </c>
      <c r="FP71" s="341">
        <f t="shared" si="39"/>
        <v>116964</v>
      </c>
      <c r="FQ71" s="345">
        <f t="shared" si="40"/>
        <v>1203809.4182878912</v>
      </c>
      <c r="FR71" s="81"/>
      <c r="FS71" s="341">
        <f t="shared" si="41"/>
        <v>264</v>
      </c>
      <c r="FT71" s="341">
        <f t="shared" si="42"/>
        <v>4559.884160181406</v>
      </c>
      <c r="FU71" s="346" t="s">
        <v>518</v>
      </c>
      <c r="FV71" s="340">
        <f>VLOOKUP(D71,'[6]Sheet1'!$A$3:$E$87,5,0)</f>
        <v>23400</v>
      </c>
      <c r="FW71" s="340">
        <v>0</v>
      </c>
      <c r="FX71" s="340">
        <v>0</v>
      </c>
      <c r="FY71" s="340">
        <f t="shared" si="22"/>
        <v>95855.63329775447</v>
      </c>
    </row>
    <row r="72" spans="1:181" ht="12.75" customHeight="1" thickBot="1" thickTop="1">
      <c r="A72" s="113"/>
      <c r="B72" s="338"/>
      <c r="C72" s="320" t="s">
        <v>325</v>
      </c>
      <c r="D72" s="20">
        <v>2911</v>
      </c>
      <c r="E72" s="338"/>
      <c r="F72" s="401" t="s">
        <v>281</v>
      </c>
      <c r="G72" s="340">
        <f>VLOOKUP($D72,'[3]S251 Yr2'!$D$22:$AP$96,4,0)</f>
        <v>0</v>
      </c>
      <c r="H72" s="340">
        <f>VLOOKUP($D72,'[3]S251 Yr2'!$D$22:$AP$96,5,0)</f>
        <v>28500</v>
      </c>
      <c r="I72" s="340">
        <f>VLOOKUP($D72,'[3]S251 Yr2'!$D$22:$AP$96,6,0)</f>
        <v>0</v>
      </c>
      <c r="J72" s="340">
        <f>VLOOKUP($D72,'[3]S251 Yr2'!$D$22:$AP$96,7,0)</f>
        <v>0</v>
      </c>
      <c r="K72" s="340">
        <f>VLOOKUP($D72,'[3]S251 Yr2'!$D$22:$AP$96,8,0)</f>
        <v>0</v>
      </c>
      <c r="L72" s="341">
        <f t="shared" si="23"/>
        <v>146205</v>
      </c>
      <c r="M72" s="345">
        <f t="shared" si="24"/>
        <v>28500</v>
      </c>
      <c r="N72" s="341">
        <f t="shared" si="25"/>
        <v>30</v>
      </c>
      <c r="O72" s="340">
        <f>VLOOKUP($D72,'[4]S251 Yr2'!$D$22:$AU$96,12,0)</f>
        <v>0</v>
      </c>
      <c r="P72" s="340">
        <f>VLOOKUP($D72,'[4]S251 Yr2'!$D$22:$AU$96,13,0)</f>
        <v>0</v>
      </c>
      <c r="Q72" s="340">
        <f>VLOOKUP($D72,'[4]S251 Yr2'!$D$22:$AU$96,14,0)</f>
        <v>0</v>
      </c>
      <c r="R72" s="340">
        <f>VLOOKUP($D72,'[4]S251 Yr2'!$D$22:$AU$96,15,0)</f>
        <v>0</v>
      </c>
      <c r="S72" s="342">
        <f t="shared" si="26"/>
        <v>0</v>
      </c>
      <c r="T72" s="358">
        <f t="shared" si="27"/>
        <v>0</v>
      </c>
      <c r="U72" s="340">
        <v>0</v>
      </c>
      <c r="V72" s="340">
        <v>0</v>
      </c>
      <c r="W72" s="340">
        <v>0</v>
      </c>
      <c r="X72" s="340">
        <f>VLOOKUP($D72,'[2]S251 Template'!$D$17:$DI$100,7,0)</f>
        <v>58</v>
      </c>
      <c r="Y72" s="340">
        <f>VLOOKUP($D72,'[2]S251 Template'!$D$17:$DI$100,8,0)</f>
        <v>57</v>
      </c>
      <c r="Z72" s="340">
        <f>VLOOKUP($D72,'[2]S251 Template'!$D$17:$DI$100,9,0)</f>
        <v>56</v>
      </c>
      <c r="AA72" s="340">
        <f>VLOOKUP($D72,'[2]S251 Template'!$D$17:$DI$100,10,0)</f>
        <v>42</v>
      </c>
      <c r="AB72" s="340">
        <f>VLOOKUP($D72,'[2]S251 Template'!$D$17:$DI$100,11,0)</f>
        <v>57</v>
      </c>
      <c r="AC72" s="340">
        <f>VLOOKUP($D72,'[2]S251 Template'!$D$17:$DI$100,12,0)</f>
        <v>41</v>
      </c>
      <c r="AD72" s="340">
        <f>VLOOKUP($D72,'[2]S251 Template'!$D$17:$DI$100,13,0)</f>
        <v>40</v>
      </c>
      <c r="AE72" s="340">
        <f>VLOOKUP($D72,'[2]S251 Template'!$D$17:$DI$100,14,0)</f>
        <v>0</v>
      </c>
      <c r="AF72" s="340">
        <v>0</v>
      </c>
      <c r="AG72" s="340">
        <v>0</v>
      </c>
      <c r="AH72" s="340">
        <v>0</v>
      </c>
      <c r="AI72" s="340">
        <v>0</v>
      </c>
      <c r="AJ72" s="340">
        <v>0</v>
      </c>
      <c r="AK72" s="341">
        <f t="shared" si="28"/>
        <v>1156593.098766</v>
      </c>
      <c r="AL72" s="341">
        <f t="shared" si="29"/>
        <v>351</v>
      </c>
      <c r="AM72" s="81"/>
      <c r="AN72" s="81"/>
      <c r="AO72" s="81"/>
      <c r="AP72" s="81"/>
      <c r="AQ72" s="81"/>
      <c r="AR72" s="81"/>
      <c r="AS72" s="81"/>
      <c r="AT72" s="81"/>
      <c r="AU72" s="81"/>
      <c r="AV72" s="81"/>
      <c r="AW72" s="81"/>
      <c r="AX72" s="81"/>
      <c r="AY72" s="81"/>
      <c r="AZ72" s="81"/>
      <c r="BA72" s="81"/>
      <c r="BB72" s="81"/>
      <c r="BC72" s="118"/>
      <c r="BD72" s="81"/>
      <c r="BE72" s="81"/>
      <c r="BF72" s="81"/>
      <c r="BG72" s="81"/>
      <c r="BH72" s="81"/>
      <c r="BI72" s="81"/>
      <c r="BJ72" s="81"/>
      <c r="BK72" s="81"/>
      <c r="BL72" s="81"/>
      <c r="BM72" s="81"/>
      <c r="BN72" s="81"/>
      <c r="BO72" s="81"/>
      <c r="BP72" s="81"/>
      <c r="BQ72" s="340">
        <f>VLOOKUP($D72,'[4]S251 Yr2'!$D$22:$W$96,19,0)</f>
        <v>0</v>
      </c>
      <c r="BR72" s="340">
        <f>VLOOKUP($D72,'[4]S251 Yr2'!$D$22:$W$96,20,0)</f>
        <v>0</v>
      </c>
      <c r="BS72" s="340">
        <v>0</v>
      </c>
      <c r="BT72" s="340">
        <v>0</v>
      </c>
      <c r="BU72" s="340">
        <v>0</v>
      </c>
      <c r="BV72" s="340">
        <v>0</v>
      </c>
      <c r="BW72" s="340">
        <v>0</v>
      </c>
      <c r="BX72" s="340">
        <v>0</v>
      </c>
      <c r="BY72" s="340">
        <v>0</v>
      </c>
      <c r="BZ72" s="340">
        <v>0</v>
      </c>
      <c r="CA72" s="340">
        <v>0</v>
      </c>
      <c r="CB72" s="342">
        <f t="shared" si="30"/>
        <v>0</v>
      </c>
      <c r="CC72" s="340">
        <v>0</v>
      </c>
      <c r="CD72" s="340">
        <v>0</v>
      </c>
      <c r="CE72" s="340">
        <v>0</v>
      </c>
      <c r="CF72" s="340">
        <v>0</v>
      </c>
      <c r="CG72" s="340">
        <v>0</v>
      </c>
      <c r="CH72" s="340">
        <v>0</v>
      </c>
      <c r="CI72" s="340">
        <f>VLOOKUP($D72,'[2]S251 Template'!$D$17:$AK$100,32,0)</f>
        <v>42582.51</v>
      </c>
      <c r="CJ72" s="340">
        <f>VLOOKUP($D72,'[2]S251 Template'!$D$17:$AK$100,33,0)</f>
        <v>35218.8</v>
      </c>
      <c r="CK72" s="340">
        <f>VLOOKUP($D72,'[2]S251 Template'!$D$17:$AK$100,34,0)</f>
        <v>1632</v>
      </c>
      <c r="CL72" s="340">
        <v>0</v>
      </c>
      <c r="CM72" s="340">
        <v>0</v>
      </c>
      <c r="CN72" s="340">
        <v>0</v>
      </c>
      <c r="CO72" s="340">
        <v>0</v>
      </c>
      <c r="CP72" s="340">
        <v>0</v>
      </c>
      <c r="CQ72" s="340">
        <v>0</v>
      </c>
      <c r="CR72" s="340">
        <v>5656.626866154467</v>
      </c>
      <c r="CS72" s="340">
        <v>0</v>
      </c>
      <c r="CT72" s="341">
        <f t="shared" si="31"/>
        <v>85089.93686615446</v>
      </c>
      <c r="CU72" s="343"/>
      <c r="CV72" s="81"/>
      <c r="CW72" s="81"/>
      <c r="CX72" s="340">
        <f>VLOOKUP($D72,'[2]S251 Template'!$D$17:$AR$100,39,0)</f>
        <v>1184.2963530435</v>
      </c>
      <c r="CY72" s="340">
        <f>VLOOKUP($D72,'[2]S251 Template'!$D$17:$AR$100,40,0)</f>
        <v>1251.8765734381202</v>
      </c>
      <c r="CZ72" s="340">
        <f>VLOOKUP($D72,'[2]S251 Template'!$D$17:$AR$100,41,0)</f>
        <v>7566.44731085376</v>
      </c>
      <c r="DA72" s="341">
        <f t="shared" si="32"/>
        <v>10002.62023733538</v>
      </c>
      <c r="DB72" s="340">
        <f>VLOOKUP(D72,'[2]S251 Template'!$D$17:$AT$100,43,0)</f>
        <v>10478</v>
      </c>
      <c r="DC72" s="340">
        <v>0</v>
      </c>
      <c r="DD72" s="341">
        <f t="shared" si="33"/>
        <v>10478</v>
      </c>
      <c r="DE72" s="340">
        <f>VLOOKUP(D72,'[2]S251 Template'!$D$17:$AW$100,46,0)</f>
        <v>150918.16549218752</v>
      </c>
      <c r="DF72" s="340">
        <v>0</v>
      </c>
      <c r="DG72" s="341">
        <f t="shared" si="34"/>
        <v>150918.16549218752</v>
      </c>
      <c r="DH72" s="340">
        <v>0</v>
      </c>
      <c r="DI72" s="340">
        <v>0</v>
      </c>
      <c r="DJ72" s="341">
        <f t="shared" si="35"/>
        <v>0</v>
      </c>
      <c r="DK72" s="340">
        <f>VLOOKUP($D72,'[2]S251 Template'!$D$17:$BL$100,52,0)</f>
        <v>62965.8896625</v>
      </c>
      <c r="DL72" s="340">
        <f>VLOOKUP($D72,'[2]S251 Template'!$D$17:$BL$100,53,0)</f>
        <v>7886.275649999999</v>
      </c>
      <c r="DM72" s="340">
        <f>VLOOKUP($D72,'[2]S251 Template'!$D$17:$BL$100,54,0)</f>
        <v>1978.7382539999999</v>
      </c>
      <c r="DN72" s="340">
        <f>VLOOKUP($D72,'[2]S251 Template'!$D$17:$BL$100,55,0)</f>
        <v>8818.290045</v>
      </c>
      <c r="DO72" s="340">
        <f>VLOOKUP($D72,'[2]S251 Template'!$D$17:$BL$100,56,0)</f>
        <v>87593.19299999998</v>
      </c>
      <c r="DP72" s="340">
        <f>VLOOKUP($D72,'[2]S251 Template'!$D$17:$BL$100,57,0)</f>
        <v>0</v>
      </c>
      <c r="DQ72" s="340">
        <f>VLOOKUP($D72,'[2]S251 Template'!$D$17:$BL$100,58,0)</f>
        <v>0</v>
      </c>
      <c r="DR72" s="340">
        <f>VLOOKUP($D72,'[2]S251 Template'!$D$17:$BL$100,59,0)</f>
        <v>2834.290077519381</v>
      </c>
      <c r="DS72" s="340">
        <f>VLOOKUP($D72,'[2]S251 Template'!$D$17:$BL$100,60,0)</f>
        <v>0</v>
      </c>
      <c r="DT72" s="340">
        <f>VLOOKUP($D72,'[2]S251 Template'!$D$17:$BL$100,61,0)</f>
        <v>0</v>
      </c>
      <c r="DU72" s="341">
        <f t="shared" si="36"/>
        <v>172076.67668901937</v>
      </c>
      <c r="DV72" s="340">
        <f>VLOOKUP($D72,'[2]S251 Template'!$D$17:$DI$100,63,0)</f>
        <v>10814.923402345332</v>
      </c>
      <c r="DW72" s="340">
        <f>VLOOKUP($D72,'[2]S251 Template'!$D$17:$DI$100,64,0)</f>
        <v>25693.8</v>
      </c>
      <c r="DX72" s="340">
        <f>VLOOKUP($D72,'[2]S251 Template'!$D$17:$DI$100,65,0)</f>
        <v>62180.44666666667</v>
      </c>
      <c r="DY72" s="340">
        <f>VLOOKUP($D72,'[2]S251 Template'!$D$17:$DI$100,66,0)</f>
        <v>39610.07966666667</v>
      </c>
      <c r="DZ72" s="341">
        <f t="shared" si="37"/>
        <v>138299.24973567866</v>
      </c>
      <c r="EA72" s="340">
        <f>VLOOKUP($D72,'[2]S251 Template'!$D$17:$DI$100,69,0)</f>
        <v>0</v>
      </c>
      <c r="EB72" s="340">
        <f>VLOOKUP($D72,'[2]S251 Template'!$D$17:$DI$100,70,0)</f>
        <v>0</v>
      </c>
      <c r="EC72" s="340">
        <f>VLOOKUP($D72,'[2]S251 Template'!$D$17:$DI$100,71,0)</f>
        <v>0</v>
      </c>
      <c r="ED72" s="340">
        <f>VLOOKUP($D72,'[2]S251 Template'!$D$17:$DI$100,72,0)</f>
        <v>0</v>
      </c>
      <c r="EE72" s="340">
        <f>VLOOKUP($D72,'[2]S251 Template'!$D$17:$DI$100,73,0)</f>
        <v>0</v>
      </c>
      <c r="EF72" s="340">
        <f>VLOOKUP($D72,'[2]S251 Template'!$D$17:$DI$100,74,0)</f>
        <v>0</v>
      </c>
      <c r="EG72" s="340">
        <f>VLOOKUP($D72,'[2]S251 Template'!$D$17:$DI$100,75,0)</f>
        <v>0</v>
      </c>
      <c r="EH72" s="340">
        <f>VLOOKUP($D72,'[2]S251 Template'!$D$17:$DI$100,76,0)</f>
        <v>0</v>
      </c>
      <c r="EI72" s="340">
        <v>0</v>
      </c>
      <c r="EJ72" s="341">
        <f>SUM(EA72:EI72)</f>
        <v>0</v>
      </c>
      <c r="EK72" s="340">
        <f>VLOOKUP($D72,'[2]S251 Template'!$D$17:$DI$100,78,0)</f>
        <v>0</v>
      </c>
      <c r="EL72" s="340">
        <f>VLOOKUP($D72,'[2]S251 Template'!$D$17:$DI$100,79,0)</f>
        <v>41566.149999999965</v>
      </c>
      <c r="EM72" s="340">
        <f>VLOOKUP($D72,'[2]S251 Template'!$D$17:$DI$100,80,0)</f>
        <v>49988</v>
      </c>
      <c r="EN72" s="340">
        <v>0</v>
      </c>
      <c r="EO72" s="340">
        <v>0</v>
      </c>
      <c r="EP72" s="340">
        <v>0</v>
      </c>
      <c r="EQ72" s="340">
        <v>0</v>
      </c>
      <c r="ER72" s="340">
        <v>0</v>
      </c>
      <c r="ES72" s="340">
        <v>0</v>
      </c>
      <c r="ET72" s="340">
        <v>0</v>
      </c>
      <c r="EU72" s="340">
        <v>0</v>
      </c>
      <c r="EV72" s="341">
        <f>SUM(EK72:EU72)</f>
        <v>91554.14999999997</v>
      </c>
      <c r="EW72" s="340">
        <f>VLOOKUP($D72,'[2]S251 Template'!$D$17:$DI$100,84,0)</f>
        <v>0</v>
      </c>
      <c r="EX72" s="340">
        <f>VLOOKUP($D72,'[2]S251 Template'!$D$17:$DI$100,85,0)</f>
        <v>20456.425000000003</v>
      </c>
      <c r="EY72" s="340">
        <f>VLOOKUP($D72,'[2]S251 Template'!$D$17:$DI$100,86,0)</f>
        <v>0</v>
      </c>
      <c r="EZ72" s="340">
        <f>VLOOKUP($D72,'[2]S251 Template'!$D$17:$DI$100,87,0)</f>
        <v>0</v>
      </c>
      <c r="FA72" s="340">
        <f>VLOOKUP($D72,'[2]S251 Template'!$D$17:$DI$100,88,0)</f>
        <v>6287</v>
      </c>
      <c r="FB72" s="340">
        <f>VLOOKUP($D72,'[2]S251 Template'!$D$17:$DI$100,89,0)</f>
        <v>0</v>
      </c>
      <c r="FC72" s="340">
        <f>VLOOKUP($D72,'[2]S251 Template'!$D$17:$DI$100,90,0)</f>
        <v>96323.28053250001</v>
      </c>
      <c r="FD72" s="340">
        <f>VLOOKUP($D72,'[2]S251 Template'!$D$17:$DI$100,91,0)</f>
        <v>0</v>
      </c>
      <c r="FE72" s="340">
        <v>0</v>
      </c>
      <c r="FF72" s="341">
        <f>SUM(EW72:FE72)</f>
        <v>123066.70553250001</v>
      </c>
      <c r="FG72" s="340">
        <v>0</v>
      </c>
      <c r="FH72" s="340">
        <v>0</v>
      </c>
      <c r="FI72" s="341">
        <f t="shared" si="38"/>
        <v>0</v>
      </c>
      <c r="FJ72" s="340">
        <f>VLOOKUP($D72,'[2]S251 Template'!$D$17:$DI$100,96,0)</f>
        <v>0</v>
      </c>
      <c r="FK72" s="340">
        <f>VLOOKUP($D72,'[2]S251 Template'!$D$17:$DI$100,97,0)</f>
        <v>-28524.695526409232</v>
      </c>
      <c r="FL72" s="340">
        <f>VLOOKUP($D72,'[2]S251 Template'!$D$17:$DI$100,98,0)</f>
        <v>0</v>
      </c>
      <c r="FM72" s="340">
        <v>0</v>
      </c>
      <c r="FN72" s="341">
        <f>SUM(FJ72:FM72)</f>
        <v>-28524.695526409232</v>
      </c>
      <c r="FO72" s="340">
        <f>VLOOKUP($D72,'[2]S251 Template'!$D$17:$DI$100,100,0)</f>
        <v>0</v>
      </c>
      <c r="FP72" s="341">
        <f t="shared" si="39"/>
        <v>146205</v>
      </c>
      <c r="FQ72" s="345">
        <f t="shared" si="40"/>
        <v>2055758.907792466</v>
      </c>
      <c r="FR72" s="81"/>
      <c r="FS72" s="341">
        <f t="shared" si="41"/>
        <v>381</v>
      </c>
      <c r="FT72" s="341">
        <f t="shared" si="42"/>
        <v>5395.692671371302</v>
      </c>
      <c r="FU72" s="346" t="s">
        <v>518</v>
      </c>
      <c r="FV72" s="340">
        <f>VLOOKUP(D72,'[6]Sheet1'!$A$3:$E$87,5,0)</f>
        <v>55200</v>
      </c>
      <c r="FW72" s="340">
        <v>0</v>
      </c>
      <c r="FX72" s="340">
        <v>0</v>
      </c>
      <c r="FY72" s="340">
        <f t="shared" si="22"/>
        <v>343475.46241854224</v>
      </c>
    </row>
    <row r="73" spans="1:181" ht="12.75" customHeight="1" thickBot="1" thickTop="1">
      <c r="A73" s="113"/>
      <c r="B73" s="338"/>
      <c r="C73" s="320" t="s">
        <v>326</v>
      </c>
      <c r="D73" s="20">
        <v>3301</v>
      </c>
      <c r="E73" s="338"/>
      <c r="F73" s="401" t="s">
        <v>281</v>
      </c>
      <c r="G73" s="340">
        <f>VLOOKUP($D73,'[3]S251 Yr2'!$D$22:$AP$96,4,0)</f>
        <v>0</v>
      </c>
      <c r="H73" s="340">
        <f>VLOOKUP($D73,'[3]S251 Yr2'!$D$22:$AP$96,5,0)</f>
        <v>0</v>
      </c>
      <c r="I73" s="340">
        <f>VLOOKUP($D73,'[3]S251 Yr2'!$D$22:$AP$96,6,0)</f>
        <v>0</v>
      </c>
      <c r="J73" s="340">
        <f>VLOOKUP($D73,'[3]S251 Yr2'!$D$22:$AP$96,7,0)</f>
        <v>0</v>
      </c>
      <c r="K73" s="340">
        <f>VLOOKUP($D73,'[3]S251 Yr2'!$D$22:$AP$96,8,0)</f>
        <v>0</v>
      </c>
      <c r="L73" s="341">
        <f t="shared" si="23"/>
        <v>0</v>
      </c>
      <c r="M73" s="345">
        <f t="shared" si="24"/>
        <v>0</v>
      </c>
      <c r="N73" s="341">
        <f t="shared" si="25"/>
        <v>0</v>
      </c>
      <c r="O73" s="340">
        <f>VLOOKUP($D73,'[4]S251 Yr2'!$D$22:$AU$96,12,0)</f>
        <v>0</v>
      </c>
      <c r="P73" s="340">
        <f>VLOOKUP($D73,'[4]S251 Yr2'!$D$22:$AU$96,13,0)</f>
        <v>0</v>
      </c>
      <c r="Q73" s="340">
        <f>VLOOKUP($D73,'[4]S251 Yr2'!$D$22:$AU$96,14,0)</f>
        <v>0</v>
      </c>
      <c r="R73" s="340">
        <f>VLOOKUP($D73,'[4]S251 Yr2'!$D$22:$AU$96,15,0)</f>
        <v>0</v>
      </c>
      <c r="S73" s="342">
        <f t="shared" si="26"/>
        <v>0</v>
      </c>
      <c r="T73" s="358">
        <f t="shared" si="27"/>
        <v>0</v>
      </c>
      <c r="U73" s="340">
        <v>0</v>
      </c>
      <c r="V73" s="340">
        <v>0</v>
      </c>
      <c r="W73" s="340">
        <v>0</v>
      </c>
      <c r="X73" s="340">
        <f>VLOOKUP($D73,'[2]S251 Template'!$D$17:$DI$100,7,0)</f>
        <v>30</v>
      </c>
      <c r="Y73" s="340">
        <f>VLOOKUP($D73,'[2]S251 Template'!$D$17:$DI$100,8,0)</f>
        <v>30</v>
      </c>
      <c r="Z73" s="340">
        <f>VLOOKUP($D73,'[2]S251 Template'!$D$17:$DI$100,9,0)</f>
        <v>30</v>
      </c>
      <c r="AA73" s="340">
        <f>VLOOKUP($D73,'[2]S251 Template'!$D$17:$DI$100,10,0)</f>
        <v>30</v>
      </c>
      <c r="AB73" s="340">
        <f>VLOOKUP($D73,'[2]S251 Template'!$D$17:$DI$100,11,0)</f>
        <v>29</v>
      </c>
      <c r="AC73" s="340">
        <f>VLOOKUP($D73,'[2]S251 Template'!$D$17:$DI$100,12,0)</f>
        <v>29</v>
      </c>
      <c r="AD73" s="340">
        <f>VLOOKUP($D73,'[2]S251 Template'!$D$17:$DI$100,13,0)</f>
        <v>27</v>
      </c>
      <c r="AE73" s="340">
        <f>VLOOKUP($D73,'[2]S251 Template'!$D$17:$DI$100,14,0)</f>
        <v>0</v>
      </c>
      <c r="AF73" s="340">
        <v>0</v>
      </c>
      <c r="AG73" s="340">
        <v>0</v>
      </c>
      <c r="AH73" s="340">
        <v>0</v>
      </c>
      <c r="AI73" s="340">
        <v>0</v>
      </c>
      <c r="AJ73" s="340">
        <v>0</v>
      </c>
      <c r="AK73" s="341">
        <f t="shared" si="28"/>
        <v>672290.55168</v>
      </c>
      <c r="AL73" s="341">
        <f t="shared" si="29"/>
        <v>205</v>
      </c>
      <c r="AM73" s="81"/>
      <c r="AN73" s="81"/>
      <c r="AO73" s="81"/>
      <c r="AP73" s="81"/>
      <c r="AQ73" s="81"/>
      <c r="AR73" s="81"/>
      <c r="AS73" s="81"/>
      <c r="AT73" s="81"/>
      <c r="AU73" s="81"/>
      <c r="AV73" s="81"/>
      <c r="AW73" s="81"/>
      <c r="AX73" s="81"/>
      <c r="AY73" s="81"/>
      <c r="AZ73" s="81"/>
      <c r="BA73" s="81"/>
      <c r="BB73" s="81"/>
      <c r="BC73" s="118"/>
      <c r="BD73" s="81"/>
      <c r="BE73" s="81"/>
      <c r="BF73" s="81"/>
      <c r="BG73" s="81"/>
      <c r="BH73" s="81"/>
      <c r="BI73" s="81"/>
      <c r="BJ73" s="81"/>
      <c r="BK73" s="81"/>
      <c r="BL73" s="81"/>
      <c r="BM73" s="81"/>
      <c r="BN73" s="81"/>
      <c r="BO73" s="81"/>
      <c r="BP73" s="81"/>
      <c r="BQ73" s="340">
        <f>VLOOKUP($D73,'[4]S251 Yr2'!$D$22:$W$96,19,0)</f>
        <v>0</v>
      </c>
      <c r="BR73" s="340">
        <f>VLOOKUP($D73,'[4]S251 Yr2'!$D$22:$W$96,20,0)</f>
        <v>0</v>
      </c>
      <c r="BS73" s="340">
        <v>0</v>
      </c>
      <c r="BT73" s="340">
        <v>0</v>
      </c>
      <c r="BU73" s="340">
        <v>0</v>
      </c>
      <c r="BV73" s="340">
        <v>0</v>
      </c>
      <c r="BW73" s="340">
        <v>0</v>
      </c>
      <c r="BX73" s="340">
        <v>0</v>
      </c>
      <c r="BY73" s="340">
        <v>0</v>
      </c>
      <c r="BZ73" s="340">
        <v>0</v>
      </c>
      <c r="CA73" s="340">
        <v>0</v>
      </c>
      <c r="CB73" s="342">
        <f t="shared" si="30"/>
        <v>0</v>
      </c>
      <c r="CC73" s="340">
        <v>0</v>
      </c>
      <c r="CD73" s="340">
        <v>0</v>
      </c>
      <c r="CE73" s="340">
        <v>0</v>
      </c>
      <c r="CF73" s="340">
        <v>0</v>
      </c>
      <c r="CG73" s="340">
        <v>0</v>
      </c>
      <c r="CH73" s="340">
        <v>0</v>
      </c>
      <c r="CI73" s="340">
        <f>VLOOKUP($D73,'[2]S251 Template'!$D$17:$AK$100,32,0)</f>
        <v>3154.26</v>
      </c>
      <c r="CJ73" s="340">
        <f>VLOOKUP($D73,'[2]S251 Template'!$D$17:$AK$100,33,0)</f>
        <v>25957.56</v>
      </c>
      <c r="CK73" s="340">
        <f>VLOOKUP($D73,'[2]S251 Template'!$D$17:$AK$100,34,0)</f>
        <v>953</v>
      </c>
      <c r="CL73" s="340">
        <v>0</v>
      </c>
      <c r="CM73" s="340">
        <v>0</v>
      </c>
      <c r="CN73" s="340">
        <v>0</v>
      </c>
      <c r="CO73" s="340">
        <v>0</v>
      </c>
      <c r="CP73" s="340">
        <v>0</v>
      </c>
      <c r="CQ73" s="340">
        <v>0</v>
      </c>
      <c r="CR73" s="340">
        <v>3303.727941771128</v>
      </c>
      <c r="CS73" s="340">
        <v>0</v>
      </c>
      <c r="CT73" s="341">
        <f t="shared" si="31"/>
        <v>33368.547941771125</v>
      </c>
      <c r="CU73" s="343"/>
      <c r="CV73" s="81"/>
      <c r="CW73" s="81"/>
      <c r="CX73" s="340">
        <f>VLOOKUP($D73,'[2]S251 Template'!$D$17:$AR$100,39,0)</f>
        <v>394.7654510145</v>
      </c>
      <c r="CY73" s="340">
        <f>VLOOKUP($D73,'[2]S251 Template'!$D$17:$AR$100,40,0)</f>
        <v>156.48457167976503</v>
      </c>
      <c r="CZ73" s="340">
        <f>VLOOKUP($D73,'[2]S251 Template'!$D$17:$AR$100,41,0)</f>
        <v>1080.92104440768</v>
      </c>
      <c r="DA73" s="341">
        <f t="shared" si="32"/>
        <v>1632.171067101945</v>
      </c>
      <c r="DB73" s="340">
        <f>VLOOKUP(D73,'[2]S251 Template'!$D$17:$AT$100,43,0)</f>
        <v>44486</v>
      </c>
      <c r="DC73" s="340">
        <v>0</v>
      </c>
      <c r="DD73" s="341">
        <f t="shared" si="33"/>
        <v>44486</v>
      </c>
      <c r="DE73" s="340">
        <f>VLOOKUP(D73,'[2]S251 Template'!$D$17:$AW$100,46,0)</f>
        <v>0</v>
      </c>
      <c r="DF73" s="340">
        <v>0</v>
      </c>
      <c r="DG73" s="341">
        <f t="shared" si="34"/>
        <v>0</v>
      </c>
      <c r="DH73" s="340">
        <v>0</v>
      </c>
      <c r="DI73" s="340">
        <v>0</v>
      </c>
      <c r="DJ73" s="341">
        <f t="shared" si="35"/>
        <v>0</v>
      </c>
      <c r="DK73" s="340">
        <f>VLOOKUP($D73,'[2]S251 Template'!$D$17:$BL$100,52,0)</f>
        <v>4664.139975</v>
      </c>
      <c r="DL73" s="340">
        <f>VLOOKUP($D73,'[2]S251 Template'!$D$17:$BL$100,53,0)</f>
        <v>2580.96294</v>
      </c>
      <c r="DM73" s="340">
        <f>VLOOKUP($D73,'[2]S251 Template'!$D$17:$BL$100,54,0)</f>
        <v>1061.062542</v>
      </c>
      <c r="DN73" s="340">
        <f>VLOOKUP($D73,'[2]S251 Template'!$D$17:$BL$100,55,0)</f>
        <v>3011.1234299999996</v>
      </c>
      <c r="DO73" s="340">
        <f>VLOOKUP($D73,'[2]S251 Template'!$D$17:$BL$100,56,0)</f>
        <v>8148.203999999998</v>
      </c>
      <c r="DP73" s="340">
        <f>VLOOKUP($D73,'[2]S251 Template'!$D$17:$BL$100,57,0)</f>
        <v>0</v>
      </c>
      <c r="DQ73" s="340">
        <f>VLOOKUP($D73,'[2]S251 Template'!$D$17:$BL$100,58,0)</f>
        <v>0</v>
      </c>
      <c r="DR73" s="340">
        <f>VLOOKUP($D73,'[2]S251 Template'!$D$17:$BL$100,59,0)</f>
        <v>0</v>
      </c>
      <c r="DS73" s="340">
        <f>VLOOKUP($D73,'[2]S251 Template'!$D$17:$BL$100,60,0)</f>
        <v>0</v>
      </c>
      <c r="DT73" s="340">
        <f>VLOOKUP($D73,'[2]S251 Template'!$D$17:$BL$100,61,0)</f>
        <v>40507.695795898064</v>
      </c>
      <c r="DU73" s="341">
        <f t="shared" si="36"/>
        <v>59973.188682898064</v>
      </c>
      <c r="DV73" s="340">
        <f>VLOOKUP($D73,'[2]S251 Template'!$D$17:$DI$100,63,0)</f>
        <v>2846.9132493286634</v>
      </c>
      <c r="DW73" s="340">
        <f>VLOOKUP($D73,'[2]S251 Template'!$D$17:$DI$100,64,0)</f>
        <v>1696.26</v>
      </c>
      <c r="DX73" s="340">
        <f>VLOOKUP($D73,'[2]S251 Template'!$D$17:$DI$100,65,0)</f>
        <v>17195.84</v>
      </c>
      <c r="DY73" s="340">
        <f>VLOOKUP($D73,'[2]S251 Template'!$D$17:$DI$100,66,0)</f>
        <v>11949.887999999999</v>
      </c>
      <c r="DZ73" s="341">
        <f t="shared" si="37"/>
        <v>33688.901249328665</v>
      </c>
      <c r="EA73" s="340">
        <f>VLOOKUP($D73,'[2]S251 Template'!$D$17:$DI$100,69,0)</f>
        <v>0</v>
      </c>
      <c r="EB73" s="340">
        <f>VLOOKUP($D73,'[2]S251 Template'!$D$17:$DI$100,70,0)</f>
        <v>0</v>
      </c>
      <c r="EC73" s="340">
        <f>VLOOKUP($D73,'[2]S251 Template'!$D$17:$DI$100,71,0)</f>
        <v>0</v>
      </c>
      <c r="ED73" s="340">
        <f>VLOOKUP($D73,'[2]S251 Template'!$D$17:$DI$100,72,0)</f>
        <v>0</v>
      </c>
      <c r="EE73" s="340">
        <f>VLOOKUP($D73,'[2]S251 Template'!$D$17:$DI$100,73,0)</f>
        <v>0</v>
      </c>
      <c r="EF73" s="340">
        <f>VLOOKUP($D73,'[2]S251 Template'!$D$17:$DI$100,74,0)</f>
        <v>0</v>
      </c>
      <c r="EG73" s="340">
        <f>VLOOKUP($D73,'[2]S251 Template'!$D$17:$DI$100,75,0)</f>
        <v>0</v>
      </c>
      <c r="EH73" s="340">
        <f>VLOOKUP($D73,'[2]S251 Template'!$D$17:$DI$100,76,0)</f>
        <v>0</v>
      </c>
      <c r="EI73" s="340">
        <v>0</v>
      </c>
      <c r="EJ73" s="341">
        <f>SUM(EA73:EI73)</f>
        <v>0</v>
      </c>
      <c r="EK73" s="340">
        <f>VLOOKUP($D73,'[2]S251 Template'!$D$17:$DI$100,78,0)</f>
        <v>664.5439999999999</v>
      </c>
      <c r="EL73" s="340">
        <f>VLOOKUP($D73,'[2]S251 Template'!$D$17:$DI$100,79,0)</f>
        <v>70835.9</v>
      </c>
      <c r="EM73" s="340">
        <f>VLOOKUP($D73,'[2]S251 Template'!$D$17:$DI$100,80,0)</f>
        <v>35546</v>
      </c>
      <c r="EN73" s="340">
        <v>0</v>
      </c>
      <c r="EO73" s="340">
        <v>0</v>
      </c>
      <c r="EP73" s="340">
        <v>0</v>
      </c>
      <c r="EQ73" s="340">
        <v>0</v>
      </c>
      <c r="ER73" s="340">
        <v>0</v>
      </c>
      <c r="ES73" s="340">
        <v>0</v>
      </c>
      <c r="ET73" s="340">
        <v>0</v>
      </c>
      <c r="EU73" s="340">
        <v>0</v>
      </c>
      <c r="EV73" s="341">
        <f>SUM(EK73:EU73)</f>
        <v>107046.44399999999</v>
      </c>
      <c r="EW73" s="340">
        <f>VLOOKUP($D73,'[2]S251 Template'!$D$17:$DI$100,84,0)</f>
        <v>7439.000000000014</v>
      </c>
      <c r="EX73" s="340">
        <f>VLOOKUP($D73,'[2]S251 Template'!$D$17:$DI$100,85,0)</f>
        <v>0</v>
      </c>
      <c r="EY73" s="340">
        <f>VLOOKUP($D73,'[2]S251 Template'!$D$17:$DI$100,86,0)</f>
        <v>0</v>
      </c>
      <c r="EZ73" s="340">
        <f>VLOOKUP($D73,'[2]S251 Template'!$D$17:$DI$100,87,0)</f>
        <v>0</v>
      </c>
      <c r="FA73" s="340">
        <f>VLOOKUP($D73,'[2]S251 Template'!$D$17:$DI$100,88,0)</f>
        <v>0</v>
      </c>
      <c r="FB73" s="340">
        <f>VLOOKUP($D73,'[2]S251 Template'!$D$17:$DI$100,89,0)</f>
        <v>0</v>
      </c>
      <c r="FC73" s="340">
        <f>VLOOKUP($D73,'[2]S251 Template'!$D$17:$DI$100,90,0)</f>
        <v>0</v>
      </c>
      <c r="FD73" s="340">
        <f>VLOOKUP($D73,'[2]S251 Template'!$D$17:$DI$100,91,0)</f>
        <v>0</v>
      </c>
      <c r="FE73" s="340">
        <v>0</v>
      </c>
      <c r="FF73" s="341">
        <f>SUM(EW73:FE73)</f>
        <v>7439.000000000014</v>
      </c>
      <c r="FG73" s="340">
        <v>0</v>
      </c>
      <c r="FH73" s="340">
        <v>0</v>
      </c>
      <c r="FI73" s="341">
        <f t="shared" si="38"/>
        <v>0</v>
      </c>
      <c r="FJ73" s="340">
        <f>VLOOKUP($D73,'[2]S251 Template'!$D$17:$DI$100,96,0)</f>
        <v>0</v>
      </c>
      <c r="FK73" s="340">
        <f>VLOOKUP($D73,'[2]S251 Template'!$D$17:$DI$100,97,0)</f>
        <v>0</v>
      </c>
      <c r="FL73" s="340">
        <f>VLOOKUP($D73,'[2]S251 Template'!$D$17:$DI$100,98,0)</f>
        <v>0</v>
      </c>
      <c r="FM73" s="340">
        <v>0</v>
      </c>
      <c r="FN73" s="341">
        <f>SUM(FJ73:FM73)</f>
        <v>0</v>
      </c>
      <c r="FO73" s="340">
        <f>VLOOKUP($D73,'[2]S251 Template'!$D$17:$DI$100,100,0)</f>
        <v>160</v>
      </c>
      <c r="FP73" s="341">
        <f t="shared" si="39"/>
        <v>0</v>
      </c>
      <c r="FQ73" s="345">
        <f t="shared" si="40"/>
        <v>960084.8046210998</v>
      </c>
      <c r="FR73" s="81"/>
      <c r="FS73" s="341">
        <f t="shared" si="41"/>
        <v>205</v>
      </c>
      <c r="FT73" s="341">
        <f t="shared" si="42"/>
        <v>4683.3405103468285</v>
      </c>
      <c r="FU73" s="346" t="s">
        <v>518</v>
      </c>
      <c r="FV73" s="340">
        <f>VLOOKUP(D73,'[6]Sheet1'!$A$3:$E$87,5,0)</f>
        <v>4200</v>
      </c>
      <c r="FW73" s="340">
        <v>0</v>
      </c>
      <c r="FX73" s="340">
        <v>0</v>
      </c>
      <c r="FY73" s="340">
        <f t="shared" si="22"/>
        <v>106091.35975</v>
      </c>
    </row>
    <row r="74" spans="1:181" ht="12.75" customHeight="1" thickBot="1" thickTop="1">
      <c r="A74" s="113"/>
      <c r="B74" s="338"/>
      <c r="C74" s="320" t="s">
        <v>327</v>
      </c>
      <c r="D74" s="20">
        <v>3315</v>
      </c>
      <c r="E74" s="338"/>
      <c r="F74" s="401" t="s">
        <v>281</v>
      </c>
      <c r="G74" s="340">
        <f>VLOOKUP($D74,'[3]S251 Yr2'!$D$22:$AP$96,4,0)</f>
        <v>0</v>
      </c>
      <c r="H74" s="340">
        <f>VLOOKUP($D74,'[3]S251 Yr2'!$D$22:$AP$96,5,0)</f>
        <v>0</v>
      </c>
      <c r="I74" s="340">
        <f>VLOOKUP($D74,'[3]S251 Yr2'!$D$22:$AP$96,6,0)</f>
        <v>0</v>
      </c>
      <c r="J74" s="340">
        <f>VLOOKUP($D74,'[3]S251 Yr2'!$D$22:$AP$96,7,0)</f>
        <v>0</v>
      </c>
      <c r="K74" s="340">
        <f>VLOOKUP($D74,'[3]S251 Yr2'!$D$22:$AP$96,8,0)</f>
        <v>0</v>
      </c>
      <c r="L74" s="341">
        <f t="shared" si="23"/>
        <v>0</v>
      </c>
      <c r="M74" s="345">
        <f t="shared" si="24"/>
        <v>0</v>
      </c>
      <c r="N74" s="341">
        <f t="shared" si="25"/>
        <v>0</v>
      </c>
      <c r="O74" s="340">
        <f>VLOOKUP($D74,'[4]S251 Yr2'!$D$22:$AU$96,12,0)</f>
        <v>0</v>
      </c>
      <c r="P74" s="340">
        <f>VLOOKUP($D74,'[4]S251 Yr2'!$D$22:$AU$96,13,0)</f>
        <v>0</v>
      </c>
      <c r="Q74" s="340">
        <f>VLOOKUP($D74,'[4]S251 Yr2'!$D$22:$AU$96,14,0)</f>
        <v>0</v>
      </c>
      <c r="R74" s="340">
        <f>VLOOKUP($D74,'[4]S251 Yr2'!$D$22:$AU$96,15,0)</f>
        <v>0</v>
      </c>
      <c r="S74" s="342">
        <f t="shared" si="26"/>
        <v>0</v>
      </c>
      <c r="T74" s="358">
        <f t="shared" si="27"/>
        <v>0</v>
      </c>
      <c r="U74" s="340">
        <v>0</v>
      </c>
      <c r="V74" s="340">
        <v>0</v>
      </c>
      <c r="W74" s="340">
        <v>0</v>
      </c>
      <c r="X74" s="340">
        <f>VLOOKUP($D74,'[2]S251 Template'!$D$17:$DI$100,7,0)</f>
        <v>30</v>
      </c>
      <c r="Y74" s="340">
        <f>VLOOKUP($D74,'[2]S251 Template'!$D$17:$DI$100,8,0)</f>
        <v>31</v>
      </c>
      <c r="Z74" s="340">
        <f>VLOOKUP($D74,'[2]S251 Template'!$D$17:$DI$100,9,0)</f>
        <v>30</v>
      </c>
      <c r="AA74" s="340">
        <f>VLOOKUP($D74,'[2]S251 Template'!$D$17:$DI$100,10,0)</f>
        <v>28</v>
      </c>
      <c r="AB74" s="340">
        <f>VLOOKUP($D74,'[2]S251 Template'!$D$17:$DI$100,11,0)</f>
        <v>28</v>
      </c>
      <c r="AC74" s="340">
        <f>VLOOKUP($D74,'[2]S251 Template'!$D$17:$DI$100,12,0)</f>
        <v>29</v>
      </c>
      <c r="AD74" s="340">
        <f>VLOOKUP($D74,'[2]S251 Template'!$D$17:$DI$100,13,0)</f>
        <v>30</v>
      </c>
      <c r="AE74" s="340">
        <f>VLOOKUP($D74,'[2]S251 Template'!$D$17:$DI$100,14,0)</f>
        <v>0</v>
      </c>
      <c r="AF74" s="340">
        <v>0</v>
      </c>
      <c r="AG74" s="340">
        <v>0</v>
      </c>
      <c r="AH74" s="340">
        <v>0</v>
      </c>
      <c r="AI74" s="340">
        <v>0</v>
      </c>
      <c r="AJ74" s="340">
        <v>0</v>
      </c>
      <c r="AK74" s="341">
        <f t="shared" si="28"/>
        <v>675503.433516</v>
      </c>
      <c r="AL74" s="341">
        <f t="shared" si="29"/>
        <v>206</v>
      </c>
      <c r="AM74" s="81"/>
      <c r="AN74" s="81"/>
      <c r="AO74" s="81"/>
      <c r="AP74" s="81"/>
      <c r="AQ74" s="81"/>
      <c r="AR74" s="81"/>
      <c r="AS74" s="81"/>
      <c r="AT74" s="81"/>
      <c r="AU74" s="81"/>
      <c r="AV74" s="81"/>
      <c r="AW74" s="81"/>
      <c r="AX74" s="81"/>
      <c r="AY74" s="81"/>
      <c r="AZ74" s="81"/>
      <c r="BA74" s="81"/>
      <c r="BB74" s="81"/>
      <c r="BC74" s="118"/>
      <c r="BD74" s="81"/>
      <c r="BE74" s="81"/>
      <c r="BF74" s="81"/>
      <c r="BG74" s="81"/>
      <c r="BH74" s="81"/>
      <c r="BI74" s="81"/>
      <c r="BJ74" s="81"/>
      <c r="BK74" s="81"/>
      <c r="BL74" s="81"/>
      <c r="BM74" s="81"/>
      <c r="BN74" s="81"/>
      <c r="BO74" s="81"/>
      <c r="BP74" s="81"/>
      <c r="BQ74" s="340">
        <f>VLOOKUP($D74,'[4]S251 Yr2'!$D$22:$W$96,19,0)</f>
        <v>0</v>
      </c>
      <c r="BR74" s="340">
        <f>VLOOKUP($D74,'[4]S251 Yr2'!$D$22:$W$96,20,0)</f>
        <v>0</v>
      </c>
      <c r="BS74" s="340">
        <v>0</v>
      </c>
      <c r="BT74" s="340">
        <v>0</v>
      </c>
      <c r="BU74" s="340">
        <v>0</v>
      </c>
      <c r="BV74" s="340">
        <v>0</v>
      </c>
      <c r="BW74" s="340">
        <v>0</v>
      </c>
      <c r="BX74" s="340">
        <v>0</v>
      </c>
      <c r="BY74" s="340">
        <v>0</v>
      </c>
      <c r="BZ74" s="340">
        <v>0</v>
      </c>
      <c r="CA74" s="340">
        <v>0</v>
      </c>
      <c r="CB74" s="342">
        <f t="shared" si="30"/>
        <v>0</v>
      </c>
      <c r="CC74" s="340">
        <v>0</v>
      </c>
      <c r="CD74" s="340">
        <v>0</v>
      </c>
      <c r="CE74" s="340">
        <v>0</v>
      </c>
      <c r="CF74" s="340">
        <v>0</v>
      </c>
      <c r="CG74" s="340">
        <v>0</v>
      </c>
      <c r="CH74" s="340">
        <v>0</v>
      </c>
      <c r="CI74" s="340">
        <f>VLOOKUP($D74,'[2]S251 Template'!$D$17:$AK$100,32,0)</f>
        <v>22605.53</v>
      </c>
      <c r="CJ74" s="340">
        <f>VLOOKUP($D74,'[2]S251 Template'!$D$17:$AK$100,33,0)</f>
        <v>21261.72</v>
      </c>
      <c r="CK74" s="340">
        <f>VLOOKUP($D74,'[2]S251 Template'!$D$17:$AK$100,34,0)</f>
        <v>958</v>
      </c>
      <c r="CL74" s="340">
        <v>0</v>
      </c>
      <c r="CM74" s="340">
        <v>0</v>
      </c>
      <c r="CN74" s="340">
        <v>0</v>
      </c>
      <c r="CO74" s="340">
        <v>0</v>
      </c>
      <c r="CP74" s="340">
        <v>0</v>
      </c>
      <c r="CQ74" s="340">
        <v>0</v>
      </c>
      <c r="CR74" s="340">
        <v>3319.843687828548</v>
      </c>
      <c r="CS74" s="340">
        <v>0</v>
      </c>
      <c r="CT74" s="341">
        <f t="shared" si="31"/>
        <v>48145.09368782855</v>
      </c>
      <c r="CU74" s="343"/>
      <c r="CV74" s="81"/>
      <c r="CW74" s="81"/>
      <c r="CX74" s="340">
        <f>VLOOKUP($D74,'[2]S251 Template'!$D$17:$AR$100,39,0)</f>
        <v>1579.061804058</v>
      </c>
      <c r="CY74" s="340">
        <f>VLOOKUP($D74,'[2]S251 Template'!$D$17:$AR$100,40,0)</f>
        <v>2973.2068619155352</v>
      </c>
      <c r="CZ74" s="340">
        <f>VLOOKUP($D74,'[2]S251 Template'!$D$17:$AR$100,41,0)</f>
        <v>11146.998270454202</v>
      </c>
      <c r="DA74" s="341">
        <f t="shared" si="32"/>
        <v>15699.266936427737</v>
      </c>
      <c r="DB74" s="340">
        <f>VLOOKUP(D74,'[2]S251 Template'!$D$17:$AT$100,43,0)</f>
        <v>20242</v>
      </c>
      <c r="DC74" s="340">
        <v>0</v>
      </c>
      <c r="DD74" s="341">
        <f t="shared" si="33"/>
        <v>20242</v>
      </c>
      <c r="DE74" s="340">
        <f>VLOOKUP(D74,'[2]S251 Template'!$D$17:$AW$100,46,0)</f>
        <v>0</v>
      </c>
      <c r="DF74" s="340">
        <v>0</v>
      </c>
      <c r="DG74" s="341">
        <f t="shared" si="34"/>
        <v>0</v>
      </c>
      <c r="DH74" s="340">
        <v>0</v>
      </c>
      <c r="DI74" s="340">
        <v>0</v>
      </c>
      <c r="DJ74" s="341">
        <f t="shared" si="35"/>
        <v>0</v>
      </c>
      <c r="DK74" s="340">
        <f>VLOOKUP($D74,'[2]S251 Template'!$D$17:$BL$100,52,0)</f>
        <v>39645.1897875</v>
      </c>
      <c r="DL74" s="340">
        <f>VLOOKUP($D74,'[2]S251 Template'!$D$17:$BL$100,53,0)</f>
        <v>1577.25513</v>
      </c>
      <c r="DM74" s="340">
        <f>VLOOKUP($D74,'[2]S251 Template'!$D$17:$BL$100,54,0)</f>
        <v>888.998346</v>
      </c>
      <c r="DN74" s="340">
        <f>VLOOKUP($D74,'[2]S251 Template'!$D$17:$BL$100,55,0)</f>
        <v>645.240735</v>
      </c>
      <c r="DO74" s="340">
        <f>VLOOKUP($D74,'[2]S251 Template'!$D$17:$BL$100,56,0)</f>
        <v>62639.31825</v>
      </c>
      <c r="DP74" s="340">
        <f>VLOOKUP($D74,'[2]S251 Template'!$D$17:$BL$100,57,0)</f>
        <v>0</v>
      </c>
      <c r="DQ74" s="340">
        <f>VLOOKUP($D74,'[2]S251 Template'!$D$17:$BL$100,58,0)</f>
        <v>0</v>
      </c>
      <c r="DR74" s="340">
        <f>VLOOKUP($D74,'[2]S251 Template'!$D$17:$BL$100,59,0)</f>
        <v>4867.767426035501</v>
      </c>
      <c r="DS74" s="340">
        <f>VLOOKUP($D74,'[2]S251 Template'!$D$17:$BL$100,60,0)</f>
        <v>0</v>
      </c>
      <c r="DT74" s="340">
        <f>VLOOKUP($D74,'[2]S251 Template'!$D$17:$BL$100,61,0)</f>
        <v>0</v>
      </c>
      <c r="DU74" s="341">
        <f t="shared" si="36"/>
        <v>110263.76967453549</v>
      </c>
      <c r="DV74" s="340">
        <f>VLOOKUP($D74,'[2]S251 Template'!$D$17:$DI$100,63,0)</f>
        <v>2208.8663753873075</v>
      </c>
      <c r="DW74" s="340">
        <f>VLOOKUP($D74,'[2]S251 Template'!$D$17:$DI$100,64,0)</f>
        <v>3352.74</v>
      </c>
      <c r="DX74" s="340">
        <f>VLOOKUP($D74,'[2]S251 Template'!$D$17:$DI$100,65,0)</f>
        <v>24433.08</v>
      </c>
      <c r="DY74" s="340">
        <f>VLOOKUP($D74,'[2]S251 Template'!$D$17:$DI$100,66,0)</f>
        <v>14149.38</v>
      </c>
      <c r="DZ74" s="341">
        <f t="shared" si="37"/>
        <v>44144.06637538731</v>
      </c>
      <c r="EA74" s="340">
        <f>VLOOKUP($D74,'[2]S251 Template'!$D$17:$DI$100,69,0)</f>
        <v>0</v>
      </c>
      <c r="EB74" s="340">
        <f>VLOOKUP($D74,'[2]S251 Template'!$D$17:$DI$100,70,0)</f>
        <v>0</v>
      </c>
      <c r="EC74" s="340">
        <f>VLOOKUP($D74,'[2]S251 Template'!$D$17:$DI$100,71,0)</f>
        <v>0</v>
      </c>
      <c r="ED74" s="340">
        <f>VLOOKUP($D74,'[2]S251 Template'!$D$17:$DI$100,72,0)</f>
        <v>0</v>
      </c>
      <c r="EE74" s="340">
        <f>VLOOKUP($D74,'[2]S251 Template'!$D$17:$DI$100,73,0)</f>
        <v>0</v>
      </c>
      <c r="EF74" s="340">
        <f>VLOOKUP($D74,'[2]S251 Template'!$D$17:$DI$100,74,0)</f>
        <v>0</v>
      </c>
      <c r="EG74" s="340">
        <f>VLOOKUP($D74,'[2]S251 Template'!$D$17:$DI$100,75,0)</f>
        <v>0</v>
      </c>
      <c r="EH74" s="340">
        <f>VLOOKUP($D74,'[2]S251 Template'!$D$17:$DI$100,76,0)</f>
        <v>0</v>
      </c>
      <c r="EI74" s="340">
        <v>0</v>
      </c>
      <c r="EJ74" s="341">
        <f>SUM(EA74:EI74)</f>
        <v>0</v>
      </c>
      <c r="EK74" s="340">
        <f>VLOOKUP($D74,'[2]S251 Template'!$D$17:$DI$100,78,0)</f>
        <v>0</v>
      </c>
      <c r="EL74" s="340">
        <f>VLOOKUP($D74,'[2]S251 Template'!$D$17:$DI$100,79,0)</f>
        <v>70536.9</v>
      </c>
      <c r="EM74" s="340">
        <f>VLOOKUP($D74,'[2]S251 Template'!$D$17:$DI$100,80,0)</f>
        <v>10956</v>
      </c>
      <c r="EN74" s="340">
        <v>0</v>
      </c>
      <c r="EO74" s="340">
        <v>0</v>
      </c>
      <c r="EP74" s="340">
        <v>0</v>
      </c>
      <c r="EQ74" s="340">
        <v>0</v>
      </c>
      <c r="ER74" s="340">
        <v>0</v>
      </c>
      <c r="ES74" s="340">
        <v>0</v>
      </c>
      <c r="ET74" s="340">
        <v>0</v>
      </c>
      <c r="EU74" s="340">
        <v>0</v>
      </c>
      <c r="EV74" s="341">
        <f>SUM(EK74:EU74)</f>
        <v>81492.9</v>
      </c>
      <c r="EW74" s="340">
        <f>VLOOKUP($D74,'[2]S251 Template'!$D$17:$DI$100,84,0)</f>
        <v>5951.200000000019</v>
      </c>
      <c r="EX74" s="340">
        <f>VLOOKUP($D74,'[2]S251 Template'!$D$17:$DI$100,85,0)</f>
        <v>0</v>
      </c>
      <c r="EY74" s="340">
        <f>VLOOKUP($D74,'[2]S251 Template'!$D$17:$DI$100,86,0)</f>
        <v>0</v>
      </c>
      <c r="EZ74" s="340">
        <f>VLOOKUP($D74,'[2]S251 Template'!$D$17:$DI$100,87,0)</f>
        <v>0</v>
      </c>
      <c r="FA74" s="340">
        <f>VLOOKUP($D74,'[2]S251 Template'!$D$17:$DI$100,88,0)</f>
        <v>0</v>
      </c>
      <c r="FB74" s="340">
        <f>VLOOKUP($D74,'[2]S251 Template'!$D$17:$DI$100,89,0)</f>
        <v>0</v>
      </c>
      <c r="FC74" s="340">
        <f>VLOOKUP($D74,'[2]S251 Template'!$D$17:$DI$100,90,0)</f>
        <v>0</v>
      </c>
      <c r="FD74" s="340">
        <f>VLOOKUP($D74,'[2]S251 Template'!$D$17:$DI$100,91,0)</f>
        <v>0</v>
      </c>
      <c r="FE74" s="340">
        <v>0</v>
      </c>
      <c r="FF74" s="341">
        <f>SUM(EW74:FE74)</f>
        <v>5951.200000000019</v>
      </c>
      <c r="FG74" s="340">
        <v>0</v>
      </c>
      <c r="FH74" s="340">
        <v>0</v>
      </c>
      <c r="FI74" s="341">
        <f t="shared" si="38"/>
        <v>0</v>
      </c>
      <c r="FJ74" s="340">
        <f>VLOOKUP($D74,'[2]S251 Template'!$D$17:$DI$100,96,0)</f>
        <v>0</v>
      </c>
      <c r="FK74" s="340">
        <f>VLOOKUP($D74,'[2]S251 Template'!$D$17:$DI$100,97,0)</f>
        <v>0</v>
      </c>
      <c r="FL74" s="340">
        <f>VLOOKUP($D74,'[2]S251 Template'!$D$17:$DI$100,98,0)</f>
        <v>0</v>
      </c>
      <c r="FM74" s="340">
        <v>0</v>
      </c>
      <c r="FN74" s="341">
        <f>SUM(FJ74:FM74)</f>
        <v>0</v>
      </c>
      <c r="FO74" s="340">
        <f>VLOOKUP($D74,'[2]S251 Template'!$D$17:$DI$100,100,0)</f>
        <v>0</v>
      </c>
      <c r="FP74" s="341">
        <f t="shared" si="39"/>
        <v>0</v>
      </c>
      <c r="FQ74" s="345">
        <f t="shared" si="40"/>
        <v>1001441.7301901791</v>
      </c>
      <c r="FR74" s="81"/>
      <c r="FS74" s="341">
        <f t="shared" si="41"/>
        <v>206</v>
      </c>
      <c r="FT74" s="341">
        <f t="shared" si="42"/>
        <v>4861.367622282422</v>
      </c>
      <c r="FU74" s="346" t="s">
        <v>518</v>
      </c>
      <c r="FV74" s="340">
        <f>VLOOKUP(D74,'[6]Sheet1'!$A$3:$E$87,5,0)</f>
        <v>33600</v>
      </c>
      <c r="FW74" s="340">
        <v>0</v>
      </c>
      <c r="FX74" s="340">
        <v>0</v>
      </c>
      <c r="FY74" s="340">
        <f t="shared" si="22"/>
        <v>146205.03661096323</v>
      </c>
    </row>
    <row r="75" spans="1:181" ht="12.75" customHeight="1" thickBot="1" thickTop="1">
      <c r="A75" s="113"/>
      <c r="B75" s="338"/>
      <c r="C75" s="320" t="s">
        <v>328</v>
      </c>
      <c r="D75" s="20">
        <v>3325</v>
      </c>
      <c r="E75" s="338"/>
      <c r="F75" s="401" t="s">
        <v>281</v>
      </c>
      <c r="G75" s="340">
        <f>VLOOKUP($D75,'[3]S251 Yr2'!$D$22:$AP$96,4,0)</f>
        <v>0</v>
      </c>
      <c r="H75" s="340">
        <f>VLOOKUP($D75,'[3]S251 Yr2'!$D$22:$AP$96,5,0)</f>
        <v>26400</v>
      </c>
      <c r="I75" s="340">
        <f>VLOOKUP($D75,'[3]S251 Yr2'!$D$22:$AP$96,6,0)</f>
        <v>0</v>
      </c>
      <c r="J75" s="340">
        <f>VLOOKUP($D75,'[3]S251 Yr2'!$D$22:$AP$96,7,0)</f>
        <v>0</v>
      </c>
      <c r="K75" s="340">
        <f>VLOOKUP($D75,'[3]S251 Yr2'!$D$22:$AP$96,8,0)</f>
        <v>0</v>
      </c>
      <c r="L75" s="341">
        <f t="shared" si="23"/>
        <v>135432</v>
      </c>
      <c r="M75" s="345">
        <f t="shared" si="24"/>
        <v>26400</v>
      </c>
      <c r="N75" s="341">
        <f t="shared" si="25"/>
        <v>27.789473684210527</v>
      </c>
      <c r="O75" s="340">
        <f>VLOOKUP($D75,'[4]S251 Yr2'!$D$22:$AU$96,12,0)</f>
        <v>0</v>
      </c>
      <c r="P75" s="340">
        <f>VLOOKUP($D75,'[4]S251 Yr2'!$D$22:$AU$96,13,0)</f>
        <v>0</v>
      </c>
      <c r="Q75" s="340">
        <f>VLOOKUP($D75,'[4]S251 Yr2'!$D$22:$AU$96,14,0)</f>
        <v>0</v>
      </c>
      <c r="R75" s="340">
        <f>VLOOKUP($D75,'[4]S251 Yr2'!$D$22:$AU$96,15,0)</f>
        <v>0</v>
      </c>
      <c r="S75" s="342">
        <f t="shared" si="26"/>
        <v>0</v>
      </c>
      <c r="T75" s="358">
        <f t="shared" si="27"/>
        <v>0</v>
      </c>
      <c r="U75" s="340">
        <v>0</v>
      </c>
      <c r="V75" s="340">
        <v>0</v>
      </c>
      <c r="W75" s="340">
        <v>0</v>
      </c>
      <c r="X75" s="340">
        <f>VLOOKUP($D75,'[2]S251 Template'!$D$17:$DI$100,7,0)</f>
        <v>31</v>
      </c>
      <c r="Y75" s="340">
        <f>VLOOKUP($D75,'[2]S251 Template'!$D$17:$DI$100,8,0)</f>
        <v>50</v>
      </c>
      <c r="Z75" s="340">
        <f>VLOOKUP($D75,'[2]S251 Template'!$D$17:$DI$100,9,0)</f>
        <v>29</v>
      </c>
      <c r="AA75" s="340">
        <f>VLOOKUP($D75,'[2]S251 Template'!$D$17:$DI$100,10,0)</f>
        <v>26</v>
      </c>
      <c r="AB75" s="340">
        <f>VLOOKUP($D75,'[2]S251 Template'!$D$17:$DI$100,11,0)</f>
        <v>27</v>
      </c>
      <c r="AC75" s="340">
        <f>VLOOKUP($D75,'[2]S251 Template'!$D$17:$DI$100,12,0)</f>
        <v>22</v>
      </c>
      <c r="AD75" s="340">
        <f>VLOOKUP($D75,'[2]S251 Template'!$D$17:$DI$100,13,0)</f>
        <v>19</v>
      </c>
      <c r="AE75" s="340">
        <f>VLOOKUP($D75,'[2]S251 Template'!$D$17:$DI$100,14,0)</f>
        <v>0</v>
      </c>
      <c r="AF75" s="340">
        <v>0</v>
      </c>
      <c r="AG75" s="340">
        <v>0</v>
      </c>
      <c r="AH75" s="340">
        <v>0</v>
      </c>
      <c r="AI75" s="340">
        <v>0</v>
      </c>
      <c r="AJ75" s="340">
        <v>0</v>
      </c>
      <c r="AK75" s="341">
        <f t="shared" si="28"/>
        <v>670539.212364</v>
      </c>
      <c r="AL75" s="341">
        <f t="shared" si="29"/>
        <v>204</v>
      </c>
      <c r="AM75" s="81"/>
      <c r="AN75" s="81"/>
      <c r="AO75" s="81"/>
      <c r="AP75" s="81"/>
      <c r="AQ75" s="81"/>
      <c r="AR75" s="81"/>
      <c r="AS75" s="81"/>
      <c r="AT75" s="81"/>
      <c r="AU75" s="81"/>
      <c r="AV75" s="81"/>
      <c r="AW75" s="81"/>
      <c r="AX75" s="81"/>
      <c r="AY75" s="81"/>
      <c r="AZ75" s="81"/>
      <c r="BA75" s="81"/>
      <c r="BB75" s="81"/>
      <c r="BC75" s="118"/>
      <c r="BD75" s="81"/>
      <c r="BE75" s="81"/>
      <c r="BF75" s="81"/>
      <c r="BG75" s="81"/>
      <c r="BH75" s="81"/>
      <c r="BI75" s="81"/>
      <c r="BJ75" s="81"/>
      <c r="BK75" s="81"/>
      <c r="BL75" s="81"/>
      <c r="BM75" s="81"/>
      <c r="BN75" s="81"/>
      <c r="BO75" s="81"/>
      <c r="BP75" s="81"/>
      <c r="BQ75" s="340">
        <f>VLOOKUP($D75,'[4]S251 Yr2'!$D$22:$W$96,19,0)</f>
        <v>6600</v>
      </c>
      <c r="BR75" s="340">
        <f>VLOOKUP($D75,'[4]S251 Yr2'!$D$22:$W$96,20,0)</f>
        <v>0</v>
      </c>
      <c r="BS75" s="340">
        <v>0</v>
      </c>
      <c r="BT75" s="340">
        <v>0</v>
      </c>
      <c r="BU75" s="340">
        <v>0</v>
      </c>
      <c r="BV75" s="340">
        <v>0</v>
      </c>
      <c r="BW75" s="340">
        <v>0</v>
      </c>
      <c r="BX75" s="340">
        <v>0</v>
      </c>
      <c r="BY75" s="340">
        <v>0</v>
      </c>
      <c r="BZ75" s="340">
        <v>0</v>
      </c>
      <c r="CA75" s="340">
        <v>0</v>
      </c>
      <c r="CB75" s="342">
        <f t="shared" si="30"/>
        <v>6600</v>
      </c>
      <c r="CC75" s="340">
        <v>0</v>
      </c>
      <c r="CD75" s="340">
        <v>0</v>
      </c>
      <c r="CE75" s="340">
        <v>0</v>
      </c>
      <c r="CF75" s="340">
        <v>0</v>
      </c>
      <c r="CG75" s="340">
        <v>0</v>
      </c>
      <c r="CH75" s="340">
        <v>0</v>
      </c>
      <c r="CI75" s="340">
        <f>VLOOKUP($D75,'[2]S251 Template'!$D$17:$AK$100,32,0)</f>
        <v>48365.32</v>
      </c>
      <c r="CJ75" s="340">
        <f>VLOOKUP($D75,'[2]S251 Template'!$D$17:$AK$100,33,0)</f>
        <v>14609.28</v>
      </c>
      <c r="CK75" s="340">
        <f>VLOOKUP($D75,'[2]S251 Template'!$D$17:$AK$100,34,0)</f>
        <v>949</v>
      </c>
      <c r="CL75" s="340">
        <v>0</v>
      </c>
      <c r="CM75" s="340">
        <v>0</v>
      </c>
      <c r="CN75" s="340">
        <v>0</v>
      </c>
      <c r="CO75" s="340">
        <v>0</v>
      </c>
      <c r="CP75" s="340">
        <v>0</v>
      </c>
      <c r="CQ75" s="340">
        <v>0</v>
      </c>
      <c r="CR75" s="340">
        <v>3287.612195713708</v>
      </c>
      <c r="CS75" s="340">
        <v>0</v>
      </c>
      <c r="CT75" s="341">
        <f t="shared" si="31"/>
        <v>67211.21219571371</v>
      </c>
      <c r="CU75" s="343"/>
      <c r="CV75" s="81"/>
      <c r="CW75" s="81"/>
      <c r="CX75" s="340">
        <f>VLOOKUP($D75,'[2]S251 Template'!$D$17:$AR$100,39,0)</f>
        <v>17369.679844638</v>
      </c>
      <c r="CY75" s="340">
        <f>VLOOKUP($D75,'[2]S251 Template'!$D$17:$AR$100,40,0)</f>
        <v>11110.404589263317</v>
      </c>
      <c r="CZ75" s="340">
        <f>VLOOKUP($D75,'[2]S251 Template'!$D$17:$AR$100,41,0)</f>
        <v>3985.8963512533205</v>
      </c>
      <c r="DA75" s="341">
        <f t="shared" si="32"/>
        <v>32465.98078515464</v>
      </c>
      <c r="DB75" s="340">
        <f>VLOOKUP(D75,'[2]S251 Template'!$D$17:$AT$100,43,0)</f>
        <v>36578</v>
      </c>
      <c r="DC75" s="340">
        <v>0</v>
      </c>
      <c r="DD75" s="341">
        <f t="shared" si="33"/>
        <v>36578</v>
      </c>
      <c r="DE75" s="340">
        <f>VLOOKUP(D75,'[2]S251 Template'!$D$17:$AW$100,46,0)</f>
        <v>0</v>
      </c>
      <c r="DF75" s="340">
        <v>0</v>
      </c>
      <c r="DG75" s="341">
        <f t="shared" si="34"/>
        <v>0</v>
      </c>
      <c r="DH75" s="340">
        <v>0</v>
      </c>
      <c r="DI75" s="340">
        <v>0</v>
      </c>
      <c r="DJ75" s="341">
        <f t="shared" si="35"/>
        <v>0</v>
      </c>
      <c r="DK75" s="340">
        <f>VLOOKUP($D75,'[2]S251 Template'!$D$17:$BL$100,52,0)</f>
        <v>53637.6097125</v>
      </c>
      <c r="DL75" s="340">
        <f>VLOOKUP($D75,'[2]S251 Template'!$D$17:$BL$100,53,0)</f>
        <v>6882.56784</v>
      </c>
      <c r="DM75" s="340">
        <f>VLOOKUP($D75,'[2]S251 Template'!$D$17:$BL$100,54,0)</f>
        <v>2580.96294</v>
      </c>
      <c r="DN75" s="340">
        <f>VLOOKUP($D75,'[2]S251 Template'!$D$17:$BL$100,55,0)</f>
        <v>5807.166615</v>
      </c>
      <c r="DO75" s="340">
        <f>VLOOKUP($D75,'[2]S251 Template'!$D$17:$BL$100,56,0)</f>
        <v>123241.58549999999</v>
      </c>
      <c r="DP75" s="340">
        <f>VLOOKUP($D75,'[2]S251 Template'!$D$17:$BL$100,57,0)</f>
        <v>0</v>
      </c>
      <c r="DQ75" s="340">
        <f>VLOOKUP($D75,'[2]S251 Template'!$D$17:$BL$100,58,0)</f>
        <v>0</v>
      </c>
      <c r="DR75" s="340">
        <f>VLOOKUP($D75,'[2]S251 Template'!$D$17:$BL$100,59,0)</f>
        <v>21507.26</v>
      </c>
      <c r="DS75" s="340">
        <f>VLOOKUP($D75,'[2]S251 Template'!$D$17:$BL$100,60,0)</f>
        <v>8360</v>
      </c>
      <c r="DT75" s="340">
        <f>VLOOKUP($D75,'[2]S251 Template'!$D$17:$BL$100,61,0)</f>
        <v>0</v>
      </c>
      <c r="DU75" s="341">
        <f t="shared" si="36"/>
        <v>222017.15260749997</v>
      </c>
      <c r="DV75" s="340">
        <f>VLOOKUP($D75,'[2]S251 Template'!$D$17:$DI$100,63,0)</f>
        <v>3375.176449385732</v>
      </c>
      <c r="DW75" s="340">
        <f>VLOOKUP($D75,'[2]S251 Template'!$D$17:$DI$100,64,0)</f>
        <v>2370.48</v>
      </c>
      <c r="DX75" s="340">
        <f>VLOOKUP($D75,'[2]S251 Template'!$D$17:$DI$100,65,0)</f>
        <v>28751.76</v>
      </c>
      <c r="DY75" s="340">
        <f>VLOOKUP($D75,'[2]S251 Template'!$D$17:$DI$100,66,0)</f>
        <v>16650.36</v>
      </c>
      <c r="DZ75" s="341">
        <f t="shared" si="37"/>
        <v>51147.77644938573</v>
      </c>
      <c r="EA75" s="340">
        <f>VLOOKUP($D75,'[2]S251 Template'!$D$17:$DI$100,69,0)</f>
        <v>0</v>
      </c>
      <c r="EB75" s="340">
        <f>VLOOKUP($D75,'[2]S251 Template'!$D$17:$DI$100,70,0)</f>
        <v>0</v>
      </c>
      <c r="EC75" s="340">
        <f>VLOOKUP($D75,'[2]S251 Template'!$D$17:$DI$100,71,0)</f>
        <v>0</v>
      </c>
      <c r="ED75" s="340">
        <f>VLOOKUP($D75,'[2]S251 Template'!$D$17:$DI$100,72,0)</f>
        <v>0</v>
      </c>
      <c r="EE75" s="340">
        <f>VLOOKUP($D75,'[2]S251 Template'!$D$17:$DI$100,73,0)</f>
        <v>0</v>
      </c>
      <c r="EF75" s="340">
        <f>VLOOKUP($D75,'[2]S251 Template'!$D$17:$DI$100,74,0)</f>
        <v>0</v>
      </c>
      <c r="EG75" s="340">
        <f>VLOOKUP($D75,'[2]S251 Template'!$D$17:$DI$100,75,0)</f>
        <v>0</v>
      </c>
      <c r="EH75" s="340">
        <f>VLOOKUP($D75,'[2]S251 Template'!$D$17:$DI$100,76,0)</f>
        <v>0</v>
      </c>
      <c r="EI75" s="340">
        <v>0</v>
      </c>
      <c r="EJ75" s="341">
        <f>SUM(EA75:EI75)</f>
        <v>0</v>
      </c>
      <c r="EK75" s="340">
        <f>VLOOKUP($D75,'[2]S251 Template'!$D$17:$DI$100,78,0)</f>
        <v>4430.293333333333</v>
      </c>
      <c r="EL75" s="340">
        <f>VLOOKUP($D75,'[2]S251 Template'!$D$17:$DI$100,79,0)</f>
        <v>78701.9</v>
      </c>
      <c r="EM75" s="340">
        <f>VLOOKUP($D75,'[2]S251 Template'!$D$17:$DI$100,80,0)</f>
        <v>23282</v>
      </c>
      <c r="EN75" s="340">
        <v>0</v>
      </c>
      <c r="EO75" s="340">
        <v>0</v>
      </c>
      <c r="EP75" s="340">
        <v>0</v>
      </c>
      <c r="EQ75" s="340">
        <v>0</v>
      </c>
      <c r="ER75" s="340">
        <v>0</v>
      </c>
      <c r="ES75" s="340">
        <v>0</v>
      </c>
      <c r="ET75" s="340">
        <v>0</v>
      </c>
      <c r="EU75" s="340">
        <v>0</v>
      </c>
      <c r="EV75" s="341">
        <f>SUM(EK75:EU75)</f>
        <v>106414.19333333333</v>
      </c>
      <c r="EW75" s="340">
        <f>VLOOKUP($D75,'[2]S251 Template'!$D$17:$DI$100,84,0)</f>
        <v>8926.800000000008</v>
      </c>
      <c r="EX75" s="340">
        <f>VLOOKUP($D75,'[2]S251 Template'!$D$17:$DI$100,85,0)</f>
        <v>0</v>
      </c>
      <c r="EY75" s="340">
        <f>VLOOKUP($D75,'[2]S251 Template'!$D$17:$DI$100,86,0)</f>
        <v>0</v>
      </c>
      <c r="EZ75" s="340">
        <f>VLOOKUP($D75,'[2]S251 Template'!$D$17:$DI$100,87,0)</f>
        <v>0</v>
      </c>
      <c r="FA75" s="340">
        <f>VLOOKUP($D75,'[2]S251 Template'!$D$17:$DI$100,88,0)</f>
        <v>8574</v>
      </c>
      <c r="FB75" s="340">
        <f>VLOOKUP($D75,'[2]S251 Template'!$D$17:$DI$100,89,0)</f>
        <v>0</v>
      </c>
      <c r="FC75" s="340">
        <f>VLOOKUP($D75,'[2]S251 Template'!$D$17:$DI$100,90,0)</f>
        <v>0</v>
      </c>
      <c r="FD75" s="340">
        <f>VLOOKUP($D75,'[2]S251 Template'!$D$17:$DI$100,91,0)</f>
        <v>0</v>
      </c>
      <c r="FE75" s="340">
        <v>0</v>
      </c>
      <c r="FF75" s="341">
        <f>SUM(EW75:FE75)</f>
        <v>17500.80000000001</v>
      </c>
      <c r="FG75" s="340">
        <v>0</v>
      </c>
      <c r="FH75" s="340">
        <v>0</v>
      </c>
      <c r="FI75" s="341">
        <f t="shared" si="38"/>
        <v>0</v>
      </c>
      <c r="FJ75" s="340">
        <f>VLOOKUP($D75,'[2]S251 Template'!$D$17:$DI$100,96,0)</f>
        <v>0</v>
      </c>
      <c r="FK75" s="340">
        <f>VLOOKUP($D75,'[2]S251 Template'!$D$17:$DI$100,97,0)</f>
        <v>-29023.19623443223</v>
      </c>
      <c r="FL75" s="340">
        <f>VLOOKUP($D75,'[2]S251 Template'!$D$17:$DI$100,98,0)</f>
        <v>0</v>
      </c>
      <c r="FM75" s="340">
        <v>0</v>
      </c>
      <c r="FN75" s="341">
        <f>SUM(FJ75:FM75)</f>
        <v>-29023.19623443223</v>
      </c>
      <c r="FO75" s="340">
        <f>VLOOKUP($D75,'[2]S251 Template'!$D$17:$DI$100,100,0)</f>
        <v>17399</v>
      </c>
      <c r="FP75" s="341">
        <f t="shared" si="39"/>
        <v>142032</v>
      </c>
      <c r="FQ75" s="345">
        <f t="shared" si="40"/>
        <v>1334282.1315006553</v>
      </c>
      <c r="FR75" s="81"/>
      <c r="FS75" s="341">
        <f t="shared" si="41"/>
        <v>231.78947368421052</v>
      </c>
      <c r="FT75" s="341">
        <f t="shared" si="42"/>
        <v>5756.439713558686</v>
      </c>
      <c r="FU75" s="346" t="s">
        <v>518</v>
      </c>
      <c r="FV75" s="340">
        <f>VLOOKUP(D75,'[6]Sheet1'!$A$3:$E$87,5,0)</f>
        <v>70200</v>
      </c>
      <c r="FW75" s="340">
        <v>0</v>
      </c>
      <c r="FX75" s="340">
        <v>0</v>
      </c>
      <c r="FY75" s="340">
        <f t="shared" si="22"/>
        <v>297661.1333926546</v>
      </c>
    </row>
    <row r="76" spans="1:181" ht="12.75" customHeight="1" thickBot="1" thickTop="1">
      <c r="A76" s="113"/>
      <c r="B76" s="338"/>
      <c r="C76" s="320" t="s">
        <v>329</v>
      </c>
      <c r="D76" s="20">
        <v>3344</v>
      </c>
      <c r="E76" s="338"/>
      <c r="F76" s="401" t="s">
        <v>281</v>
      </c>
      <c r="G76" s="340">
        <f>VLOOKUP($D76,'[3]S251 Yr2'!$D$22:$AP$96,4,0)</f>
        <v>0</v>
      </c>
      <c r="H76" s="340">
        <f>VLOOKUP($D76,'[3]S251 Yr2'!$D$22:$AP$96,5,0)</f>
        <v>22200</v>
      </c>
      <c r="I76" s="340">
        <f>VLOOKUP($D76,'[3]S251 Yr2'!$D$22:$AP$96,6,0)</f>
        <v>0</v>
      </c>
      <c r="J76" s="340">
        <f>VLOOKUP($D76,'[3]S251 Yr2'!$D$22:$AP$96,7,0)</f>
        <v>0</v>
      </c>
      <c r="K76" s="340">
        <f>VLOOKUP($D76,'[3]S251 Yr2'!$D$22:$AP$96,8,0)</f>
        <v>0</v>
      </c>
      <c r="L76" s="341">
        <f t="shared" si="23"/>
        <v>113886</v>
      </c>
      <c r="M76" s="345">
        <f t="shared" si="24"/>
        <v>22200</v>
      </c>
      <c r="N76" s="341">
        <f t="shared" si="25"/>
        <v>23.36842105263158</v>
      </c>
      <c r="O76" s="340">
        <f>VLOOKUP($D76,'[4]S251 Yr2'!$D$22:$AU$96,12,0)</f>
        <v>0</v>
      </c>
      <c r="P76" s="340">
        <f>VLOOKUP($D76,'[4]S251 Yr2'!$D$22:$AU$96,13,0)</f>
        <v>0</v>
      </c>
      <c r="Q76" s="340">
        <f>VLOOKUP($D76,'[4]S251 Yr2'!$D$22:$AU$96,14,0)</f>
        <v>0</v>
      </c>
      <c r="R76" s="340">
        <f>VLOOKUP($D76,'[4]S251 Yr2'!$D$22:$AU$96,15,0)</f>
        <v>0</v>
      </c>
      <c r="S76" s="342">
        <f t="shared" si="26"/>
        <v>0</v>
      </c>
      <c r="T76" s="358">
        <f t="shared" si="27"/>
        <v>0</v>
      </c>
      <c r="U76" s="340">
        <v>0</v>
      </c>
      <c r="V76" s="340">
        <v>0</v>
      </c>
      <c r="W76" s="340">
        <v>0</v>
      </c>
      <c r="X76" s="340">
        <f>VLOOKUP($D76,'[2]S251 Template'!$D$17:$DI$100,7,0)</f>
        <v>60</v>
      </c>
      <c r="Y76" s="340">
        <f>VLOOKUP($D76,'[2]S251 Template'!$D$17:$DI$100,8,0)</f>
        <v>30</v>
      </c>
      <c r="Z76" s="340">
        <f>VLOOKUP($D76,'[2]S251 Template'!$D$17:$DI$100,9,0)</f>
        <v>30</v>
      </c>
      <c r="AA76" s="340">
        <f>VLOOKUP($D76,'[2]S251 Template'!$D$17:$DI$100,10,0)</f>
        <v>30</v>
      </c>
      <c r="AB76" s="340">
        <f>VLOOKUP($D76,'[2]S251 Template'!$D$17:$DI$100,11,0)</f>
        <v>27</v>
      </c>
      <c r="AC76" s="340">
        <f>VLOOKUP($D76,'[2]S251 Template'!$D$17:$DI$100,12,0)</f>
        <v>29</v>
      </c>
      <c r="AD76" s="340">
        <f>VLOOKUP($D76,'[2]S251 Template'!$D$17:$DI$100,13,0)</f>
        <v>30</v>
      </c>
      <c r="AE76" s="340">
        <f>VLOOKUP($D76,'[2]S251 Template'!$D$17:$DI$100,14,0)</f>
        <v>0</v>
      </c>
      <c r="AF76" s="340">
        <v>0</v>
      </c>
      <c r="AG76" s="340">
        <v>0</v>
      </c>
      <c r="AH76" s="340">
        <v>0</v>
      </c>
      <c r="AI76" s="340">
        <v>0</v>
      </c>
      <c r="AJ76" s="340">
        <v>0</v>
      </c>
      <c r="AK76" s="341">
        <f t="shared" si="28"/>
        <v>793292.695536</v>
      </c>
      <c r="AL76" s="341">
        <f t="shared" si="29"/>
        <v>236</v>
      </c>
      <c r="AM76" s="81"/>
      <c r="AN76" s="81"/>
      <c r="AO76" s="81"/>
      <c r="AP76" s="81"/>
      <c r="AQ76" s="81"/>
      <c r="AR76" s="81"/>
      <c r="AS76" s="81"/>
      <c r="AT76" s="81"/>
      <c r="AU76" s="81"/>
      <c r="AV76" s="81"/>
      <c r="AW76" s="81"/>
      <c r="AX76" s="81"/>
      <c r="AY76" s="81"/>
      <c r="AZ76" s="81"/>
      <c r="BA76" s="81"/>
      <c r="BB76" s="81"/>
      <c r="BC76" s="118"/>
      <c r="BD76" s="81"/>
      <c r="BE76" s="81"/>
      <c r="BF76" s="81"/>
      <c r="BG76" s="81"/>
      <c r="BH76" s="81"/>
      <c r="BI76" s="81"/>
      <c r="BJ76" s="81"/>
      <c r="BK76" s="81"/>
      <c r="BL76" s="81"/>
      <c r="BM76" s="81"/>
      <c r="BN76" s="81"/>
      <c r="BO76" s="81"/>
      <c r="BP76" s="81"/>
      <c r="BQ76" s="340">
        <f>VLOOKUP($D76,'[4]S251 Yr2'!$D$22:$W$96,19,0)</f>
        <v>8000</v>
      </c>
      <c r="BR76" s="340">
        <f>VLOOKUP($D76,'[4]S251 Yr2'!$D$22:$W$96,20,0)</f>
        <v>0</v>
      </c>
      <c r="BS76" s="340">
        <v>0</v>
      </c>
      <c r="BT76" s="340">
        <v>0</v>
      </c>
      <c r="BU76" s="340">
        <v>0</v>
      </c>
      <c r="BV76" s="340">
        <v>0</v>
      </c>
      <c r="BW76" s="340">
        <v>0</v>
      </c>
      <c r="BX76" s="340">
        <v>0</v>
      </c>
      <c r="BY76" s="340">
        <v>0</v>
      </c>
      <c r="BZ76" s="340">
        <v>0</v>
      </c>
      <c r="CA76" s="340">
        <v>0</v>
      </c>
      <c r="CB76" s="342">
        <f t="shared" si="30"/>
        <v>8000</v>
      </c>
      <c r="CC76" s="340">
        <v>0</v>
      </c>
      <c r="CD76" s="340">
        <v>0</v>
      </c>
      <c r="CE76" s="340">
        <v>0</v>
      </c>
      <c r="CF76" s="340">
        <v>0</v>
      </c>
      <c r="CG76" s="340">
        <v>0</v>
      </c>
      <c r="CH76" s="340">
        <v>0</v>
      </c>
      <c r="CI76" s="340">
        <f>VLOOKUP($D76,'[2]S251 Template'!$D$17:$AK$100,32,0)</f>
        <v>32594.02</v>
      </c>
      <c r="CJ76" s="340">
        <f>VLOOKUP($D76,'[2]S251 Template'!$D$17:$AK$100,33,0)</f>
        <v>22696.56</v>
      </c>
      <c r="CK76" s="340">
        <f>VLOOKUP($D76,'[2]S251 Template'!$D$17:$AK$100,34,0)</f>
        <v>1097</v>
      </c>
      <c r="CL76" s="340">
        <v>0</v>
      </c>
      <c r="CM76" s="340">
        <v>0</v>
      </c>
      <c r="CN76" s="340">
        <v>0</v>
      </c>
      <c r="CO76" s="340">
        <v>0</v>
      </c>
      <c r="CP76" s="340">
        <v>0</v>
      </c>
      <c r="CQ76" s="340">
        <v>0</v>
      </c>
      <c r="CR76" s="340">
        <v>3803.316069551152</v>
      </c>
      <c r="CS76" s="340">
        <v>0</v>
      </c>
      <c r="CT76" s="341">
        <f t="shared" si="31"/>
        <v>60190.896069551156</v>
      </c>
      <c r="CU76" s="343"/>
      <c r="CV76" s="81"/>
      <c r="CW76" s="81"/>
      <c r="CX76" s="340">
        <f>VLOOKUP($D76,'[2]S251 Template'!$D$17:$AR$100,39,0)</f>
        <v>11448.198079420501</v>
      </c>
      <c r="CY76" s="340">
        <f>VLOOKUP($D76,'[2]S251 Template'!$D$17:$AR$100,40,0)</f>
        <v>10797.435445903786</v>
      </c>
      <c r="CZ76" s="340">
        <f>VLOOKUP($D76,'[2]S251 Template'!$D$17:$AR$100,41,0)</f>
        <v>4999.25983038552</v>
      </c>
      <c r="DA76" s="341">
        <f t="shared" si="32"/>
        <v>27244.893355709806</v>
      </c>
      <c r="DB76" s="340">
        <f>VLOOKUP(D76,'[2]S251 Template'!$D$17:$AT$100,43,0)</f>
        <v>0</v>
      </c>
      <c r="DC76" s="340">
        <v>0</v>
      </c>
      <c r="DD76" s="341">
        <f t="shared" si="33"/>
        <v>0</v>
      </c>
      <c r="DE76" s="340">
        <f>VLOOKUP(D76,'[2]S251 Template'!$D$17:$AW$100,46,0)</f>
        <v>0</v>
      </c>
      <c r="DF76" s="340">
        <v>0</v>
      </c>
      <c r="DG76" s="341">
        <f t="shared" si="34"/>
        <v>0</v>
      </c>
      <c r="DH76" s="340">
        <v>0</v>
      </c>
      <c r="DI76" s="340">
        <v>0</v>
      </c>
      <c r="DJ76" s="341">
        <f t="shared" si="35"/>
        <v>0</v>
      </c>
      <c r="DK76" s="340">
        <f>VLOOKUP($D76,'[2]S251 Template'!$D$17:$BL$100,52,0)</f>
        <v>65297.95965</v>
      </c>
      <c r="DL76" s="340">
        <f>VLOOKUP($D76,'[2]S251 Template'!$D$17:$BL$100,53,0)</f>
        <v>2294.18928</v>
      </c>
      <c r="DM76" s="340">
        <f>VLOOKUP($D76,'[2]S251 Template'!$D$17:$BL$100,54,0)</f>
        <v>745.6115159999998</v>
      </c>
      <c r="DN76" s="340">
        <f>VLOOKUP($D76,'[2]S251 Template'!$D$17:$BL$100,55,0)</f>
        <v>5161.92588</v>
      </c>
      <c r="DO76" s="340">
        <f>VLOOKUP($D76,'[2]S251 Template'!$D$17:$BL$100,56,0)</f>
        <v>81482.04</v>
      </c>
      <c r="DP76" s="340">
        <f>VLOOKUP($D76,'[2]S251 Template'!$D$17:$BL$100,57,0)</f>
        <v>0</v>
      </c>
      <c r="DQ76" s="340">
        <f>VLOOKUP($D76,'[2]S251 Template'!$D$17:$BL$100,58,0)</f>
        <v>0</v>
      </c>
      <c r="DR76" s="340">
        <f>VLOOKUP($D76,'[2]S251 Template'!$D$17:$BL$100,59,0)</f>
        <v>21507.26</v>
      </c>
      <c r="DS76" s="340">
        <f>VLOOKUP($D76,'[2]S251 Template'!$D$17:$BL$100,60,0)</f>
        <v>1065</v>
      </c>
      <c r="DT76" s="340">
        <f>VLOOKUP($D76,'[2]S251 Template'!$D$17:$BL$100,61,0)</f>
        <v>0</v>
      </c>
      <c r="DU76" s="341">
        <f t="shared" si="36"/>
        <v>177553.986326</v>
      </c>
      <c r="DV76" s="340">
        <f>VLOOKUP($D76,'[2]S251 Template'!$D$17:$DI$100,63,0)</f>
        <v>3378.2988614477263</v>
      </c>
      <c r="DW76" s="340">
        <f>VLOOKUP($D76,'[2]S251 Template'!$D$17:$DI$100,64,0)</f>
        <v>2080.8</v>
      </c>
      <c r="DX76" s="340">
        <f>VLOOKUP($D76,'[2]S251 Template'!$D$17:$DI$100,65,0)</f>
        <v>30033.56</v>
      </c>
      <c r="DY76" s="340">
        <f>VLOOKUP($D76,'[2]S251 Template'!$D$17:$DI$100,66,0)</f>
        <v>20871.192</v>
      </c>
      <c r="DZ76" s="341">
        <f t="shared" si="37"/>
        <v>56363.85086144773</v>
      </c>
      <c r="EA76" s="340">
        <f>VLOOKUP($D76,'[2]S251 Template'!$D$17:$DI$100,69,0)</f>
        <v>0</v>
      </c>
      <c r="EB76" s="340">
        <f>VLOOKUP($D76,'[2]S251 Template'!$D$17:$DI$100,70,0)</f>
        <v>0</v>
      </c>
      <c r="EC76" s="340">
        <f>VLOOKUP($D76,'[2]S251 Template'!$D$17:$DI$100,71,0)</f>
        <v>0</v>
      </c>
      <c r="ED76" s="340">
        <f>VLOOKUP($D76,'[2]S251 Template'!$D$17:$DI$100,72,0)</f>
        <v>0</v>
      </c>
      <c r="EE76" s="340">
        <f>VLOOKUP($D76,'[2]S251 Template'!$D$17:$DI$100,73,0)</f>
        <v>0</v>
      </c>
      <c r="EF76" s="340">
        <f>VLOOKUP($D76,'[2]S251 Template'!$D$17:$DI$100,74,0)</f>
        <v>0</v>
      </c>
      <c r="EG76" s="340">
        <f>VLOOKUP($D76,'[2]S251 Template'!$D$17:$DI$100,75,0)</f>
        <v>0</v>
      </c>
      <c r="EH76" s="340">
        <f>VLOOKUP($D76,'[2]S251 Template'!$D$17:$DI$100,76,0)</f>
        <v>0</v>
      </c>
      <c r="EI76" s="340">
        <v>0</v>
      </c>
      <c r="EJ76" s="341">
        <f>SUM(EA76:EI76)</f>
        <v>0</v>
      </c>
      <c r="EK76" s="340">
        <f>VLOOKUP($D76,'[2]S251 Template'!$D$17:$DI$100,78,0)</f>
        <v>3322.72</v>
      </c>
      <c r="EL76" s="340">
        <f>VLOOKUP($D76,'[2]S251 Template'!$D$17:$DI$100,79,0)</f>
        <v>67347.9</v>
      </c>
      <c r="EM76" s="340">
        <f>VLOOKUP($D76,'[2]S251 Template'!$D$17:$DI$100,80,0)</f>
        <v>31499</v>
      </c>
      <c r="EN76" s="340">
        <v>0</v>
      </c>
      <c r="EO76" s="340">
        <v>0</v>
      </c>
      <c r="EP76" s="340">
        <v>0</v>
      </c>
      <c r="EQ76" s="340">
        <v>0</v>
      </c>
      <c r="ER76" s="340">
        <v>0</v>
      </c>
      <c r="ES76" s="340">
        <v>0</v>
      </c>
      <c r="ET76" s="340">
        <v>0</v>
      </c>
      <c r="EU76" s="340">
        <v>0</v>
      </c>
      <c r="EV76" s="341">
        <f>SUM(EK76:EU76)</f>
        <v>102169.62</v>
      </c>
      <c r="EW76" s="340">
        <f>VLOOKUP($D76,'[2]S251 Template'!$D$17:$DI$100,84,0)</f>
        <v>0</v>
      </c>
      <c r="EX76" s="340">
        <f>VLOOKUP($D76,'[2]S251 Template'!$D$17:$DI$100,85,0)</f>
        <v>0</v>
      </c>
      <c r="EY76" s="340">
        <f>VLOOKUP($D76,'[2]S251 Template'!$D$17:$DI$100,86,0)</f>
        <v>0</v>
      </c>
      <c r="EZ76" s="340">
        <f>VLOOKUP($D76,'[2]S251 Template'!$D$17:$DI$100,87,0)</f>
        <v>1508</v>
      </c>
      <c r="FA76" s="340">
        <f>VLOOKUP($D76,'[2]S251 Template'!$D$17:$DI$100,88,0)</f>
        <v>2000.0000000000002</v>
      </c>
      <c r="FB76" s="340">
        <f>VLOOKUP($D76,'[2]S251 Template'!$D$17:$DI$100,89,0)</f>
        <v>0</v>
      </c>
      <c r="FC76" s="340">
        <f>VLOOKUP($D76,'[2]S251 Template'!$D$17:$DI$100,90,0)</f>
        <v>0</v>
      </c>
      <c r="FD76" s="340">
        <f>VLOOKUP($D76,'[2]S251 Template'!$D$17:$DI$100,91,0)</f>
        <v>0</v>
      </c>
      <c r="FE76" s="340">
        <v>0</v>
      </c>
      <c r="FF76" s="341">
        <f>SUM(EW76:FE76)</f>
        <v>3508</v>
      </c>
      <c r="FG76" s="340">
        <v>0</v>
      </c>
      <c r="FH76" s="340">
        <v>0</v>
      </c>
      <c r="FI76" s="341">
        <f t="shared" si="38"/>
        <v>0</v>
      </c>
      <c r="FJ76" s="340">
        <f>VLOOKUP($D76,'[2]S251 Template'!$D$17:$DI$100,96,0)</f>
        <v>0</v>
      </c>
      <c r="FK76" s="340">
        <f>VLOOKUP($D76,'[2]S251 Template'!$D$17:$DI$100,97,0)</f>
        <v>-21388.901952755903</v>
      </c>
      <c r="FL76" s="340">
        <f>VLOOKUP($D76,'[2]S251 Template'!$D$17:$DI$100,98,0)</f>
        <v>0</v>
      </c>
      <c r="FM76" s="340">
        <v>0</v>
      </c>
      <c r="FN76" s="341">
        <f>SUM(FJ76:FM76)</f>
        <v>-21388.901952755903</v>
      </c>
      <c r="FO76" s="340">
        <f>VLOOKUP($D76,'[2]S251 Template'!$D$17:$DI$100,100,0)</f>
        <v>0</v>
      </c>
      <c r="FP76" s="341">
        <f t="shared" si="39"/>
        <v>121886</v>
      </c>
      <c r="FQ76" s="345">
        <f t="shared" si="40"/>
        <v>1320821.0401959529</v>
      </c>
      <c r="FR76" s="81"/>
      <c r="FS76" s="341">
        <f t="shared" si="41"/>
        <v>259.36842105263156</v>
      </c>
      <c r="FT76" s="341">
        <f t="shared" si="42"/>
        <v>5092.4512507555</v>
      </c>
      <c r="FU76" s="346" t="s">
        <v>518</v>
      </c>
      <c r="FV76" s="340">
        <f>VLOOKUP(D76,'[6]Sheet1'!$A$3:$E$87,5,0)</f>
        <v>45000</v>
      </c>
      <c r="FW76" s="340">
        <v>0</v>
      </c>
      <c r="FX76" s="340">
        <v>0</v>
      </c>
      <c r="FY76" s="340">
        <f t="shared" si="22"/>
        <v>212798.8796817098</v>
      </c>
    </row>
    <row r="77" spans="1:181" ht="12.75" customHeight="1" thickBot="1" thickTop="1">
      <c r="A77" s="113"/>
      <c r="B77" s="338"/>
      <c r="C77" s="320" t="s">
        <v>330</v>
      </c>
      <c r="D77" s="20">
        <v>3360</v>
      </c>
      <c r="E77" s="338"/>
      <c r="F77" s="401" t="s">
        <v>281</v>
      </c>
      <c r="G77" s="340">
        <f>VLOOKUP($D77,'[3]S251 Yr2'!$D$22:$AP$96,4,0)</f>
        <v>0</v>
      </c>
      <c r="H77" s="340">
        <f>VLOOKUP($D77,'[3]S251 Yr2'!$D$22:$AP$96,5,0)</f>
        <v>0</v>
      </c>
      <c r="I77" s="340">
        <f>VLOOKUP($D77,'[3]S251 Yr2'!$D$22:$AP$96,6,0)</f>
        <v>0</v>
      </c>
      <c r="J77" s="340">
        <f>VLOOKUP($D77,'[3]S251 Yr2'!$D$22:$AP$96,7,0)</f>
        <v>0</v>
      </c>
      <c r="K77" s="340">
        <f>VLOOKUP($D77,'[3]S251 Yr2'!$D$22:$AP$96,8,0)</f>
        <v>0</v>
      </c>
      <c r="L77" s="341">
        <f t="shared" si="23"/>
        <v>0</v>
      </c>
      <c r="M77" s="345">
        <f t="shared" si="24"/>
        <v>0</v>
      </c>
      <c r="N77" s="341">
        <f t="shared" si="25"/>
        <v>0</v>
      </c>
      <c r="O77" s="340">
        <f>VLOOKUP($D77,'[4]S251 Yr2'!$D$22:$AU$96,12,0)</f>
        <v>0</v>
      </c>
      <c r="P77" s="340">
        <f>VLOOKUP($D77,'[4]S251 Yr2'!$D$22:$AU$96,13,0)</f>
        <v>0</v>
      </c>
      <c r="Q77" s="340">
        <f>VLOOKUP($D77,'[4]S251 Yr2'!$D$22:$AU$96,14,0)</f>
        <v>0</v>
      </c>
      <c r="R77" s="340">
        <f>VLOOKUP($D77,'[4]S251 Yr2'!$D$22:$AU$96,15,0)</f>
        <v>0</v>
      </c>
      <c r="S77" s="342">
        <f t="shared" si="26"/>
        <v>0</v>
      </c>
      <c r="T77" s="358">
        <f t="shared" si="27"/>
        <v>0</v>
      </c>
      <c r="U77" s="340">
        <v>0</v>
      </c>
      <c r="V77" s="340">
        <v>0</v>
      </c>
      <c r="W77" s="340">
        <v>0</v>
      </c>
      <c r="X77" s="340">
        <f>VLOOKUP($D77,'[2]S251 Template'!$D$17:$DI$100,7,0)</f>
        <v>29</v>
      </c>
      <c r="Y77" s="340">
        <f>VLOOKUP($D77,'[2]S251 Template'!$D$17:$DI$100,8,0)</f>
        <v>29</v>
      </c>
      <c r="Z77" s="340">
        <f>VLOOKUP($D77,'[2]S251 Template'!$D$17:$DI$100,9,0)</f>
        <v>29</v>
      </c>
      <c r="AA77" s="340">
        <f>VLOOKUP($D77,'[2]S251 Template'!$D$17:$DI$100,10,0)</f>
        <v>25</v>
      </c>
      <c r="AB77" s="340">
        <f>VLOOKUP($D77,'[2]S251 Template'!$D$17:$DI$100,11,0)</f>
        <v>27</v>
      </c>
      <c r="AC77" s="340">
        <f>VLOOKUP($D77,'[2]S251 Template'!$D$17:$DI$100,12,0)</f>
        <v>27</v>
      </c>
      <c r="AD77" s="340">
        <f>VLOOKUP($D77,'[2]S251 Template'!$D$17:$DI$100,13,0)</f>
        <v>17</v>
      </c>
      <c r="AE77" s="340">
        <f>VLOOKUP($D77,'[2]S251 Template'!$D$17:$DI$100,14,0)</f>
        <v>0</v>
      </c>
      <c r="AF77" s="340">
        <v>0</v>
      </c>
      <c r="AG77" s="340">
        <v>0</v>
      </c>
      <c r="AH77" s="340">
        <v>0</v>
      </c>
      <c r="AI77" s="340">
        <v>0</v>
      </c>
      <c r="AJ77" s="340">
        <v>0</v>
      </c>
      <c r="AK77" s="341">
        <f t="shared" si="28"/>
        <v>601986.113718</v>
      </c>
      <c r="AL77" s="341">
        <f t="shared" si="29"/>
        <v>183</v>
      </c>
      <c r="AM77" s="81"/>
      <c r="AN77" s="81"/>
      <c r="AO77" s="81"/>
      <c r="AP77" s="81"/>
      <c r="AQ77" s="81"/>
      <c r="AR77" s="81"/>
      <c r="AS77" s="81"/>
      <c r="AT77" s="81"/>
      <c r="AU77" s="81"/>
      <c r="AV77" s="81"/>
      <c r="AW77" s="81"/>
      <c r="AX77" s="81"/>
      <c r="AY77" s="81"/>
      <c r="AZ77" s="81"/>
      <c r="BA77" s="81"/>
      <c r="BB77" s="81"/>
      <c r="BC77" s="118"/>
      <c r="BD77" s="81"/>
      <c r="BE77" s="81"/>
      <c r="BF77" s="81"/>
      <c r="BG77" s="81"/>
      <c r="BH77" s="81"/>
      <c r="BI77" s="81"/>
      <c r="BJ77" s="81"/>
      <c r="BK77" s="81"/>
      <c r="BL77" s="81"/>
      <c r="BM77" s="81"/>
      <c r="BN77" s="81"/>
      <c r="BO77" s="81"/>
      <c r="BP77" s="81"/>
      <c r="BQ77" s="340">
        <f>VLOOKUP($D77,'[4]S251 Yr2'!$D$22:$W$96,19,0)</f>
        <v>0</v>
      </c>
      <c r="BR77" s="340">
        <f>VLOOKUP($D77,'[4]S251 Yr2'!$D$22:$W$96,20,0)</f>
        <v>0</v>
      </c>
      <c r="BS77" s="340">
        <v>0</v>
      </c>
      <c r="BT77" s="340">
        <v>0</v>
      </c>
      <c r="BU77" s="340">
        <v>0</v>
      </c>
      <c r="BV77" s="340">
        <v>0</v>
      </c>
      <c r="BW77" s="340">
        <v>0</v>
      </c>
      <c r="BX77" s="340">
        <v>0</v>
      </c>
      <c r="BY77" s="340">
        <v>0</v>
      </c>
      <c r="BZ77" s="340">
        <v>0</v>
      </c>
      <c r="CA77" s="340">
        <v>0</v>
      </c>
      <c r="CB77" s="342">
        <f t="shared" si="30"/>
        <v>0</v>
      </c>
      <c r="CC77" s="340">
        <v>0</v>
      </c>
      <c r="CD77" s="340">
        <v>0</v>
      </c>
      <c r="CE77" s="340">
        <v>0</v>
      </c>
      <c r="CF77" s="340">
        <v>0</v>
      </c>
      <c r="CG77" s="340">
        <v>0</v>
      </c>
      <c r="CH77" s="340">
        <v>0</v>
      </c>
      <c r="CI77" s="340">
        <f>VLOOKUP($D77,'[2]S251 Template'!$D$17:$AK$100,32,0)</f>
        <v>33119.73</v>
      </c>
      <c r="CJ77" s="340">
        <f>VLOOKUP($D77,'[2]S251 Template'!$D$17:$AK$100,33,0)</f>
        <v>15652.8</v>
      </c>
      <c r="CK77" s="340">
        <f>VLOOKUP($D77,'[2]S251 Template'!$D$17:$AK$100,34,0)</f>
        <v>851</v>
      </c>
      <c r="CL77" s="340">
        <v>0</v>
      </c>
      <c r="CM77" s="340">
        <v>0</v>
      </c>
      <c r="CN77" s="340">
        <v>0</v>
      </c>
      <c r="CO77" s="340">
        <v>0</v>
      </c>
      <c r="CP77" s="340">
        <v>0</v>
      </c>
      <c r="CQ77" s="340">
        <v>0</v>
      </c>
      <c r="CR77" s="340">
        <v>2949.1815285078847</v>
      </c>
      <c r="CS77" s="340">
        <v>0</v>
      </c>
      <c r="CT77" s="341">
        <f t="shared" si="31"/>
        <v>52572.71152850788</v>
      </c>
      <c r="CU77" s="343"/>
      <c r="CV77" s="81"/>
      <c r="CW77" s="81"/>
      <c r="CX77" s="340">
        <f>VLOOKUP($D77,'[2]S251 Template'!$D$17:$AR$100,39,0)</f>
        <v>11842.963530435</v>
      </c>
      <c r="CY77" s="340">
        <f>VLOOKUP($D77,'[2]S251 Template'!$D$17:$AR$100,40,0)</f>
        <v>5789.929152151305</v>
      </c>
      <c r="CZ77" s="340">
        <f>VLOOKUP($D77,'[2]S251 Template'!$D$17:$AR$100,41,0)</f>
        <v>4458.79930818168</v>
      </c>
      <c r="DA77" s="341">
        <f t="shared" si="32"/>
        <v>22091.691990767984</v>
      </c>
      <c r="DB77" s="340">
        <f>VLOOKUP(D77,'[2]S251 Template'!$D$17:$AT$100,43,0)</f>
        <v>4525</v>
      </c>
      <c r="DC77" s="340">
        <v>0</v>
      </c>
      <c r="DD77" s="341">
        <f t="shared" si="33"/>
        <v>4525</v>
      </c>
      <c r="DE77" s="340">
        <f>VLOOKUP(D77,'[2]S251 Template'!$D$17:$AW$100,46,0)</f>
        <v>0</v>
      </c>
      <c r="DF77" s="340">
        <v>0</v>
      </c>
      <c r="DG77" s="341">
        <f t="shared" si="34"/>
        <v>0</v>
      </c>
      <c r="DH77" s="340">
        <v>0</v>
      </c>
      <c r="DI77" s="340">
        <v>0</v>
      </c>
      <c r="DJ77" s="341">
        <f t="shared" si="35"/>
        <v>0</v>
      </c>
      <c r="DK77" s="340">
        <f>VLOOKUP($D77,'[2]S251 Template'!$D$17:$BL$100,52,0)</f>
        <v>34981.049812499994</v>
      </c>
      <c r="DL77" s="340">
        <f>VLOOKUP($D77,'[2]S251 Template'!$D$17:$BL$100,53,0)</f>
        <v>7169.3414999999995</v>
      </c>
      <c r="DM77" s="340">
        <f>VLOOKUP($D77,'[2]S251 Template'!$D$17:$BL$100,54,0)</f>
        <v>2064.7703519999995</v>
      </c>
      <c r="DN77" s="340">
        <f>VLOOKUP($D77,'[2]S251 Template'!$D$17:$BL$100,55,0)</f>
        <v>0</v>
      </c>
      <c r="DO77" s="340">
        <f>VLOOKUP($D77,'[2]S251 Template'!$D$17:$BL$100,56,0)</f>
        <v>79444.98899999999</v>
      </c>
      <c r="DP77" s="340">
        <f>VLOOKUP($D77,'[2]S251 Template'!$D$17:$BL$100,57,0)</f>
        <v>0</v>
      </c>
      <c r="DQ77" s="340">
        <f>VLOOKUP($D77,'[2]S251 Template'!$D$17:$BL$100,58,0)</f>
        <v>0</v>
      </c>
      <c r="DR77" s="340">
        <f>VLOOKUP($D77,'[2]S251 Template'!$D$17:$BL$100,59,0)</f>
        <v>21507.26</v>
      </c>
      <c r="DS77" s="340">
        <f>VLOOKUP($D77,'[2]S251 Template'!$D$17:$BL$100,60,0)</f>
        <v>2897</v>
      </c>
      <c r="DT77" s="340">
        <f>VLOOKUP($D77,'[2]S251 Template'!$D$17:$BL$100,61,0)</f>
        <v>0</v>
      </c>
      <c r="DU77" s="341">
        <f t="shared" si="36"/>
        <v>148064.4106645</v>
      </c>
      <c r="DV77" s="340">
        <f>VLOOKUP($D77,'[2]S251 Template'!$D$17:$DI$100,63,0)</f>
        <v>1589.1030998584129</v>
      </c>
      <c r="DW77" s="340">
        <f>VLOOKUP($D77,'[2]S251 Template'!$D$17:$DI$100,64,0)</f>
        <v>3083.46</v>
      </c>
      <c r="DX77" s="340">
        <f>VLOOKUP($D77,'[2]S251 Template'!$D$17:$DI$100,65,0)</f>
        <v>19088.96</v>
      </c>
      <c r="DY77" s="340">
        <f>VLOOKUP($D77,'[2]S251 Template'!$D$17:$DI$100,66,0)</f>
        <v>12160.016000000001</v>
      </c>
      <c r="DZ77" s="341">
        <f t="shared" si="37"/>
        <v>35921.53909985841</v>
      </c>
      <c r="EA77" s="340">
        <f>VLOOKUP($D77,'[2]S251 Template'!$D$17:$DI$100,69,0)</f>
        <v>0</v>
      </c>
      <c r="EB77" s="340">
        <f>VLOOKUP($D77,'[2]S251 Template'!$D$17:$DI$100,70,0)</f>
        <v>0</v>
      </c>
      <c r="EC77" s="340">
        <f>VLOOKUP($D77,'[2]S251 Template'!$D$17:$DI$100,71,0)</f>
        <v>0</v>
      </c>
      <c r="ED77" s="340">
        <f>VLOOKUP($D77,'[2]S251 Template'!$D$17:$DI$100,72,0)</f>
        <v>0</v>
      </c>
      <c r="EE77" s="340">
        <f>VLOOKUP($D77,'[2]S251 Template'!$D$17:$DI$100,73,0)</f>
        <v>0</v>
      </c>
      <c r="EF77" s="340">
        <f>VLOOKUP($D77,'[2]S251 Template'!$D$17:$DI$100,74,0)</f>
        <v>0</v>
      </c>
      <c r="EG77" s="340">
        <f>VLOOKUP($D77,'[2]S251 Template'!$D$17:$DI$100,75,0)</f>
        <v>0</v>
      </c>
      <c r="EH77" s="340">
        <f>VLOOKUP($D77,'[2]S251 Template'!$D$17:$DI$100,76,0)</f>
        <v>0</v>
      </c>
      <c r="EI77" s="340">
        <v>0</v>
      </c>
      <c r="EJ77" s="341">
        <f>SUM(EA77:EI77)</f>
        <v>0</v>
      </c>
      <c r="EK77" s="340">
        <f>VLOOKUP($D77,'[2]S251 Template'!$D$17:$DI$100,78,0)</f>
        <v>3322.72</v>
      </c>
      <c r="EL77" s="340">
        <f>VLOOKUP($D77,'[2]S251 Template'!$D$17:$DI$100,79,0)</f>
        <v>77424.9</v>
      </c>
      <c r="EM77" s="340">
        <f>VLOOKUP($D77,'[2]S251 Template'!$D$17:$DI$100,80,0)</f>
        <v>26021</v>
      </c>
      <c r="EN77" s="340">
        <v>0</v>
      </c>
      <c r="EO77" s="340">
        <v>0</v>
      </c>
      <c r="EP77" s="340">
        <v>0</v>
      </c>
      <c r="EQ77" s="340">
        <v>0</v>
      </c>
      <c r="ER77" s="340">
        <v>0</v>
      </c>
      <c r="ES77" s="340">
        <v>0</v>
      </c>
      <c r="ET77" s="340">
        <v>0</v>
      </c>
      <c r="EU77" s="340">
        <v>0</v>
      </c>
      <c r="EV77" s="341">
        <f>SUM(EK77:EU77)</f>
        <v>106768.62</v>
      </c>
      <c r="EW77" s="340">
        <f>VLOOKUP($D77,'[2]S251 Template'!$D$17:$DI$100,84,0)</f>
        <v>40170.60000000001</v>
      </c>
      <c r="EX77" s="340">
        <f>VLOOKUP($D77,'[2]S251 Template'!$D$17:$DI$100,85,0)</f>
        <v>0</v>
      </c>
      <c r="EY77" s="340">
        <f>VLOOKUP($D77,'[2]S251 Template'!$D$17:$DI$100,86,0)</f>
        <v>0</v>
      </c>
      <c r="EZ77" s="340">
        <f>VLOOKUP($D77,'[2]S251 Template'!$D$17:$DI$100,87,0)</f>
        <v>0</v>
      </c>
      <c r="FA77" s="340">
        <f>VLOOKUP($D77,'[2]S251 Template'!$D$17:$DI$100,88,0)</f>
        <v>0</v>
      </c>
      <c r="FB77" s="340">
        <f>VLOOKUP($D77,'[2]S251 Template'!$D$17:$DI$100,89,0)</f>
        <v>0</v>
      </c>
      <c r="FC77" s="340">
        <f>VLOOKUP($D77,'[2]S251 Template'!$D$17:$DI$100,90,0)</f>
        <v>0</v>
      </c>
      <c r="FD77" s="340">
        <f>VLOOKUP($D77,'[2]S251 Template'!$D$17:$DI$100,91,0)</f>
        <v>0</v>
      </c>
      <c r="FE77" s="340">
        <v>0</v>
      </c>
      <c r="FF77" s="341">
        <f>SUM(EW77:FE77)</f>
        <v>40170.60000000001</v>
      </c>
      <c r="FG77" s="340">
        <v>0</v>
      </c>
      <c r="FH77" s="340">
        <v>0</v>
      </c>
      <c r="FI77" s="341">
        <f t="shared" si="38"/>
        <v>0</v>
      </c>
      <c r="FJ77" s="340">
        <f>VLOOKUP($D77,'[2]S251 Template'!$D$17:$DI$100,96,0)</f>
        <v>0</v>
      </c>
      <c r="FK77" s="340">
        <f>VLOOKUP($D77,'[2]S251 Template'!$D$17:$DI$100,97,0)</f>
        <v>0</v>
      </c>
      <c r="FL77" s="340">
        <f>VLOOKUP($D77,'[2]S251 Template'!$D$17:$DI$100,98,0)</f>
        <v>0</v>
      </c>
      <c r="FM77" s="340">
        <v>0</v>
      </c>
      <c r="FN77" s="341">
        <f>SUM(FJ77:FM77)</f>
        <v>0</v>
      </c>
      <c r="FO77" s="340">
        <f>VLOOKUP($D77,'[2]S251 Template'!$D$17:$DI$100,100,0)</f>
        <v>434</v>
      </c>
      <c r="FP77" s="341">
        <f t="shared" si="39"/>
        <v>0</v>
      </c>
      <c r="FQ77" s="345">
        <f t="shared" si="40"/>
        <v>1012534.6870016342</v>
      </c>
      <c r="FR77" s="81"/>
      <c r="FS77" s="341">
        <f t="shared" si="41"/>
        <v>183</v>
      </c>
      <c r="FT77" s="341">
        <f t="shared" si="42"/>
        <v>5532.9764317029185</v>
      </c>
      <c r="FU77" s="346" t="s">
        <v>518</v>
      </c>
      <c r="FV77" s="340">
        <f>VLOOKUP(D77,'[6]Sheet1'!$A$3:$E$87,5,0)</f>
        <v>47400</v>
      </c>
      <c r="FW77" s="340">
        <v>0</v>
      </c>
      <c r="FX77" s="340">
        <v>0</v>
      </c>
      <c r="FY77" s="340">
        <f t="shared" si="22"/>
        <v>174681.10265526798</v>
      </c>
    </row>
    <row r="78" spans="1:181" ht="12.75" customHeight="1" thickBot="1" thickTop="1">
      <c r="A78" s="113"/>
      <c r="B78" s="338"/>
      <c r="C78" s="320" t="s">
        <v>331</v>
      </c>
      <c r="D78" s="20">
        <v>3374</v>
      </c>
      <c r="E78" s="338"/>
      <c r="F78" s="401" t="s">
        <v>281</v>
      </c>
      <c r="G78" s="340">
        <f>VLOOKUP($D78,'[3]S251 Yr2'!$D$22:$AP$96,4,0)</f>
        <v>0</v>
      </c>
      <c r="H78" s="340">
        <f>VLOOKUP($D78,'[3]S251 Yr2'!$D$22:$AP$96,5,0)</f>
        <v>23100</v>
      </c>
      <c r="I78" s="340">
        <f>VLOOKUP($D78,'[3]S251 Yr2'!$D$22:$AP$96,6,0)</f>
        <v>0</v>
      </c>
      <c r="J78" s="340">
        <f>VLOOKUP($D78,'[3]S251 Yr2'!$D$22:$AP$96,7,0)</f>
        <v>0</v>
      </c>
      <c r="K78" s="340">
        <f>VLOOKUP($D78,'[3]S251 Yr2'!$D$22:$AP$96,8,0)</f>
        <v>0</v>
      </c>
      <c r="L78" s="341">
        <f t="shared" si="23"/>
        <v>118503</v>
      </c>
      <c r="M78" s="345">
        <f t="shared" si="24"/>
        <v>23100</v>
      </c>
      <c r="N78" s="341">
        <f t="shared" si="25"/>
        <v>24.31578947368421</v>
      </c>
      <c r="O78" s="340">
        <f>VLOOKUP($D78,'[4]S251 Yr2'!$D$22:$AU$96,12,0)</f>
        <v>0</v>
      </c>
      <c r="P78" s="340">
        <f>VLOOKUP($D78,'[4]S251 Yr2'!$D$22:$AU$96,13,0)</f>
        <v>0</v>
      </c>
      <c r="Q78" s="340">
        <f>VLOOKUP($D78,'[4]S251 Yr2'!$D$22:$AU$96,14,0)</f>
        <v>0</v>
      </c>
      <c r="R78" s="340">
        <f>VLOOKUP($D78,'[4]S251 Yr2'!$D$22:$AU$96,15,0)</f>
        <v>0</v>
      </c>
      <c r="S78" s="342">
        <f t="shared" si="26"/>
        <v>0</v>
      </c>
      <c r="T78" s="358">
        <f t="shared" si="27"/>
        <v>0</v>
      </c>
      <c r="U78" s="340">
        <v>0</v>
      </c>
      <c r="V78" s="340">
        <v>0</v>
      </c>
      <c r="W78" s="340">
        <v>0</v>
      </c>
      <c r="X78" s="340">
        <f>VLOOKUP($D78,'[2]S251 Template'!$D$17:$DI$100,7,0)</f>
        <v>30</v>
      </c>
      <c r="Y78" s="340">
        <f>VLOOKUP($D78,'[2]S251 Template'!$D$17:$DI$100,8,0)</f>
        <v>29</v>
      </c>
      <c r="Z78" s="340">
        <f>VLOOKUP($D78,'[2]S251 Template'!$D$17:$DI$100,9,0)</f>
        <v>28</v>
      </c>
      <c r="AA78" s="340">
        <f>VLOOKUP($D78,'[2]S251 Template'!$D$17:$DI$100,10,0)</f>
        <v>30</v>
      </c>
      <c r="AB78" s="340">
        <f>VLOOKUP($D78,'[2]S251 Template'!$D$17:$DI$100,11,0)</f>
        <v>29</v>
      </c>
      <c r="AC78" s="340">
        <f>VLOOKUP($D78,'[2]S251 Template'!$D$17:$DI$100,12,0)</f>
        <v>27</v>
      </c>
      <c r="AD78" s="340">
        <f>VLOOKUP($D78,'[2]S251 Template'!$D$17:$DI$100,13,0)</f>
        <v>26</v>
      </c>
      <c r="AE78" s="340">
        <f>VLOOKUP($D78,'[2]S251 Template'!$D$17:$DI$100,14,0)</f>
        <v>0</v>
      </c>
      <c r="AF78" s="340">
        <v>0</v>
      </c>
      <c r="AG78" s="340">
        <v>0</v>
      </c>
      <c r="AH78" s="340">
        <v>0</v>
      </c>
      <c r="AI78" s="340">
        <v>0</v>
      </c>
      <c r="AJ78" s="340">
        <v>0</v>
      </c>
      <c r="AK78" s="341">
        <f t="shared" si="28"/>
        <v>653237.7869940001</v>
      </c>
      <c r="AL78" s="341">
        <f t="shared" si="29"/>
        <v>199</v>
      </c>
      <c r="AM78" s="81"/>
      <c r="AN78" s="81"/>
      <c r="AO78" s="81"/>
      <c r="AP78" s="81"/>
      <c r="AQ78" s="81"/>
      <c r="AR78" s="81"/>
      <c r="AS78" s="81"/>
      <c r="AT78" s="81"/>
      <c r="AU78" s="81"/>
      <c r="AV78" s="81"/>
      <c r="AW78" s="81"/>
      <c r="AX78" s="81"/>
      <c r="AY78" s="81"/>
      <c r="AZ78" s="81"/>
      <c r="BA78" s="81"/>
      <c r="BB78" s="81"/>
      <c r="BC78" s="118"/>
      <c r="BD78" s="81"/>
      <c r="BE78" s="81"/>
      <c r="BF78" s="81"/>
      <c r="BG78" s="81"/>
      <c r="BH78" s="81"/>
      <c r="BI78" s="81"/>
      <c r="BJ78" s="81"/>
      <c r="BK78" s="81"/>
      <c r="BL78" s="81"/>
      <c r="BM78" s="81"/>
      <c r="BN78" s="81"/>
      <c r="BO78" s="81"/>
      <c r="BP78" s="81"/>
      <c r="BQ78" s="340">
        <f>VLOOKUP($D78,'[4]S251 Yr2'!$D$22:$W$96,19,0)</f>
        <v>0</v>
      </c>
      <c r="BR78" s="340">
        <f>VLOOKUP($D78,'[4]S251 Yr2'!$D$22:$W$96,20,0)</f>
        <v>0</v>
      </c>
      <c r="BS78" s="340">
        <v>0</v>
      </c>
      <c r="BT78" s="340">
        <v>0</v>
      </c>
      <c r="BU78" s="340">
        <v>0</v>
      </c>
      <c r="BV78" s="340">
        <v>0</v>
      </c>
      <c r="BW78" s="340">
        <v>0</v>
      </c>
      <c r="BX78" s="340">
        <v>0</v>
      </c>
      <c r="BY78" s="340">
        <v>0</v>
      </c>
      <c r="BZ78" s="340">
        <v>0</v>
      </c>
      <c r="CA78" s="340">
        <v>0</v>
      </c>
      <c r="CB78" s="342">
        <f t="shared" si="30"/>
        <v>0</v>
      </c>
      <c r="CC78" s="340">
        <v>0</v>
      </c>
      <c r="CD78" s="340">
        <v>0</v>
      </c>
      <c r="CE78" s="340">
        <v>0</v>
      </c>
      <c r="CF78" s="340">
        <v>0</v>
      </c>
      <c r="CG78" s="340">
        <v>0</v>
      </c>
      <c r="CH78" s="340">
        <v>0</v>
      </c>
      <c r="CI78" s="340">
        <f>VLOOKUP($D78,'[2]S251 Template'!$D$17:$AK$100,32,0)</f>
        <v>18925.56</v>
      </c>
      <c r="CJ78" s="340">
        <f>VLOOKUP($D78,'[2]S251 Template'!$D$17:$AK$100,33,0)</f>
        <v>21261.72</v>
      </c>
      <c r="CK78" s="340">
        <f>VLOOKUP($D78,'[2]S251 Template'!$D$17:$AK$100,34,0)</f>
        <v>925</v>
      </c>
      <c r="CL78" s="340">
        <v>0</v>
      </c>
      <c r="CM78" s="340">
        <v>0</v>
      </c>
      <c r="CN78" s="340">
        <v>0</v>
      </c>
      <c r="CO78" s="340">
        <v>0</v>
      </c>
      <c r="CP78" s="340">
        <v>0</v>
      </c>
      <c r="CQ78" s="340">
        <v>0</v>
      </c>
      <c r="CR78" s="340">
        <v>3207.033465426607</v>
      </c>
      <c r="CS78" s="340">
        <v>0</v>
      </c>
      <c r="CT78" s="341">
        <f t="shared" si="31"/>
        <v>44319.3134654266</v>
      </c>
      <c r="CU78" s="343"/>
      <c r="CV78" s="81"/>
      <c r="CW78" s="81"/>
      <c r="CX78" s="340">
        <f>VLOOKUP($D78,'[2]S251 Template'!$D$17:$AR$100,39,0)</f>
        <v>5131.9508631885</v>
      </c>
      <c r="CY78" s="340">
        <f>VLOOKUP($D78,'[2]S251 Template'!$D$17:$AR$100,40,0)</f>
        <v>5007.506293752481</v>
      </c>
      <c r="CZ78" s="340">
        <f>VLOOKUP($D78,'[2]S251 Template'!$D$17:$AR$100,41,0)</f>
        <v>2026.7269582644003</v>
      </c>
      <c r="DA78" s="341">
        <f t="shared" si="32"/>
        <v>12166.184115205382</v>
      </c>
      <c r="DB78" s="340">
        <f>VLOOKUP(D78,'[2]S251 Template'!$D$17:$AT$100,43,0)</f>
        <v>62783</v>
      </c>
      <c r="DC78" s="340">
        <v>0</v>
      </c>
      <c r="DD78" s="341">
        <f t="shared" si="33"/>
        <v>62783</v>
      </c>
      <c r="DE78" s="340">
        <f>VLOOKUP(D78,'[2]S251 Template'!$D$17:$AW$100,46,0)</f>
        <v>0</v>
      </c>
      <c r="DF78" s="340">
        <v>0</v>
      </c>
      <c r="DG78" s="341">
        <f t="shared" si="34"/>
        <v>0</v>
      </c>
      <c r="DH78" s="340">
        <v>0</v>
      </c>
      <c r="DI78" s="340">
        <v>0</v>
      </c>
      <c r="DJ78" s="341">
        <f t="shared" si="35"/>
        <v>0</v>
      </c>
      <c r="DK78" s="340">
        <f>VLOOKUP($D78,'[2]S251 Template'!$D$17:$BL$100,52,0)</f>
        <v>60633.819675</v>
      </c>
      <c r="DL78" s="340">
        <f>VLOOKUP($D78,'[2]S251 Template'!$D$17:$BL$100,53,0)</f>
        <v>2007.41562</v>
      </c>
      <c r="DM78" s="340">
        <f>VLOOKUP($D78,'[2]S251 Template'!$D$17:$BL$100,54,0)</f>
        <v>745.6115159999998</v>
      </c>
      <c r="DN78" s="340">
        <f>VLOOKUP($D78,'[2]S251 Template'!$D$17:$BL$100,55,0)</f>
        <v>4301.6049</v>
      </c>
      <c r="DO78" s="340">
        <f>VLOOKUP($D78,'[2]S251 Template'!$D$17:$BL$100,56,0)</f>
        <v>48889.223999999995</v>
      </c>
      <c r="DP78" s="340">
        <f>VLOOKUP($D78,'[2]S251 Template'!$D$17:$BL$100,57,0)</f>
        <v>0</v>
      </c>
      <c r="DQ78" s="340">
        <f>VLOOKUP($D78,'[2]S251 Template'!$D$17:$BL$100,58,0)</f>
        <v>0</v>
      </c>
      <c r="DR78" s="340">
        <f>VLOOKUP($D78,'[2]S251 Template'!$D$17:$BL$100,59,0)</f>
        <v>8045.277266692695</v>
      </c>
      <c r="DS78" s="340">
        <f>VLOOKUP($D78,'[2]S251 Template'!$D$17:$BL$100,60,0)</f>
        <v>0</v>
      </c>
      <c r="DT78" s="340">
        <f>VLOOKUP($D78,'[2]S251 Template'!$D$17:$BL$100,61,0)</f>
        <v>0</v>
      </c>
      <c r="DU78" s="341">
        <f t="shared" si="36"/>
        <v>124622.95297769268</v>
      </c>
      <c r="DV78" s="340">
        <f>VLOOKUP($D78,'[2]S251 Template'!$D$17:$DI$100,63,0)</f>
        <v>3551.5825075753282</v>
      </c>
      <c r="DW78" s="340">
        <f>VLOOKUP($D78,'[2]S251 Template'!$D$17:$DI$100,64,0)</f>
        <v>2292.96</v>
      </c>
      <c r="DX78" s="340">
        <f>VLOOKUP($D78,'[2]S251 Template'!$D$17:$DI$100,65,0)</f>
        <v>30704.04</v>
      </c>
      <c r="DY78" s="340">
        <f>VLOOKUP($D78,'[2]S251 Template'!$D$17:$DI$100,66,0)</f>
        <v>17780.94</v>
      </c>
      <c r="DZ78" s="341">
        <f t="shared" si="37"/>
        <v>54329.522507575326</v>
      </c>
      <c r="EA78" s="340">
        <f>VLOOKUP($D78,'[2]S251 Template'!$D$17:$DI$100,69,0)</f>
        <v>0</v>
      </c>
      <c r="EB78" s="340">
        <f>VLOOKUP($D78,'[2]S251 Template'!$D$17:$DI$100,70,0)</f>
        <v>0</v>
      </c>
      <c r="EC78" s="340">
        <f>VLOOKUP($D78,'[2]S251 Template'!$D$17:$DI$100,71,0)</f>
        <v>0</v>
      </c>
      <c r="ED78" s="340">
        <f>VLOOKUP($D78,'[2]S251 Template'!$D$17:$DI$100,72,0)</f>
        <v>0</v>
      </c>
      <c r="EE78" s="340">
        <f>VLOOKUP($D78,'[2]S251 Template'!$D$17:$DI$100,73,0)</f>
        <v>0</v>
      </c>
      <c r="EF78" s="340">
        <f>VLOOKUP($D78,'[2]S251 Template'!$D$17:$DI$100,74,0)</f>
        <v>0</v>
      </c>
      <c r="EG78" s="340">
        <f>VLOOKUP($D78,'[2]S251 Template'!$D$17:$DI$100,75,0)</f>
        <v>0</v>
      </c>
      <c r="EH78" s="340">
        <f>VLOOKUP($D78,'[2]S251 Template'!$D$17:$DI$100,76,0)</f>
        <v>0</v>
      </c>
      <c r="EI78" s="340">
        <v>0</v>
      </c>
      <c r="EJ78" s="341">
        <f>SUM(EA78:EI78)</f>
        <v>0</v>
      </c>
      <c r="EK78" s="340">
        <f>VLOOKUP($D78,'[2]S251 Template'!$D$17:$DI$100,78,0)</f>
        <v>4430.293333333333</v>
      </c>
      <c r="EL78" s="340">
        <f>VLOOKUP($D78,'[2]S251 Template'!$D$17:$DI$100,79,0)</f>
        <v>78750.9</v>
      </c>
      <c r="EM78" s="340">
        <f>VLOOKUP($D78,'[2]S251 Template'!$D$17:$DI$100,80,0)</f>
        <v>16434</v>
      </c>
      <c r="EN78" s="340">
        <v>0</v>
      </c>
      <c r="EO78" s="340">
        <v>0</v>
      </c>
      <c r="EP78" s="340">
        <v>0</v>
      </c>
      <c r="EQ78" s="340">
        <v>0</v>
      </c>
      <c r="ER78" s="340">
        <v>0</v>
      </c>
      <c r="ES78" s="340">
        <v>0</v>
      </c>
      <c r="ET78" s="340">
        <v>0</v>
      </c>
      <c r="EU78" s="340">
        <v>0</v>
      </c>
      <c r="EV78" s="341">
        <f>SUM(EK78:EU78)</f>
        <v>99615.19333333333</v>
      </c>
      <c r="EW78" s="340">
        <f>VLOOKUP($D78,'[2]S251 Template'!$D$17:$DI$100,84,0)</f>
        <v>16365.799999999981</v>
      </c>
      <c r="EX78" s="340">
        <f>VLOOKUP($D78,'[2]S251 Template'!$D$17:$DI$100,85,0)</f>
        <v>0</v>
      </c>
      <c r="EY78" s="340">
        <f>VLOOKUP($D78,'[2]S251 Template'!$D$17:$DI$100,86,0)</f>
        <v>0</v>
      </c>
      <c r="EZ78" s="340">
        <f>VLOOKUP($D78,'[2]S251 Template'!$D$17:$DI$100,87,0)</f>
        <v>0</v>
      </c>
      <c r="FA78" s="340">
        <f>VLOOKUP($D78,'[2]S251 Template'!$D$17:$DI$100,88,0)</f>
        <v>0</v>
      </c>
      <c r="FB78" s="340">
        <f>VLOOKUP($D78,'[2]S251 Template'!$D$17:$DI$100,89,0)</f>
        <v>0</v>
      </c>
      <c r="FC78" s="340">
        <f>VLOOKUP($D78,'[2]S251 Template'!$D$17:$DI$100,90,0)</f>
        <v>0</v>
      </c>
      <c r="FD78" s="340">
        <f>VLOOKUP($D78,'[2]S251 Template'!$D$17:$DI$100,91,0)</f>
        <v>0</v>
      </c>
      <c r="FE78" s="340">
        <v>0</v>
      </c>
      <c r="FF78" s="341">
        <f>SUM(EW78:FE78)</f>
        <v>16365.799999999981</v>
      </c>
      <c r="FG78" s="340">
        <v>0</v>
      </c>
      <c r="FH78" s="340">
        <v>0</v>
      </c>
      <c r="FI78" s="341">
        <f t="shared" si="38"/>
        <v>0</v>
      </c>
      <c r="FJ78" s="340">
        <f>VLOOKUP($D78,'[2]S251 Template'!$D$17:$DI$100,96,0)</f>
        <v>0</v>
      </c>
      <c r="FK78" s="340">
        <f>VLOOKUP($D78,'[2]S251 Template'!$D$17:$DI$100,97,0)</f>
        <v>-23886.26391437309</v>
      </c>
      <c r="FL78" s="340">
        <f>VLOOKUP($D78,'[2]S251 Template'!$D$17:$DI$100,98,0)</f>
        <v>0</v>
      </c>
      <c r="FM78" s="340">
        <v>0</v>
      </c>
      <c r="FN78" s="341">
        <f>SUM(FJ78:FM78)</f>
        <v>-23886.26391437309</v>
      </c>
      <c r="FO78" s="340">
        <f>VLOOKUP($D78,'[2]S251 Template'!$D$17:$DI$100,100,0)</f>
        <v>0</v>
      </c>
      <c r="FP78" s="341">
        <f t="shared" si="39"/>
        <v>118503</v>
      </c>
      <c r="FQ78" s="345">
        <f t="shared" si="40"/>
        <v>1162056.4894788605</v>
      </c>
      <c r="FR78" s="81"/>
      <c r="FS78" s="341">
        <f t="shared" si="41"/>
        <v>223.31578947368422</v>
      </c>
      <c r="FT78" s="341">
        <f t="shared" si="42"/>
        <v>5203.6467829597805</v>
      </c>
      <c r="FU78" s="346" t="s">
        <v>518</v>
      </c>
      <c r="FV78" s="340">
        <f>VLOOKUP(D78,'[6]Sheet1'!$A$3:$E$87,5,0)</f>
        <v>28800</v>
      </c>
      <c r="FW78" s="340">
        <v>0</v>
      </c>
      <c r="FX78" s="340">
        <v>0</v>
      </c>
      <c r="FY78" s="340">
        <f t="shared" si="22"/>
        <v>199572.13709289808</v>
      </c>
    </row>
    <row r="79" spans="1:181" ht="12.75" customHeight="1" thickBot="1" thickTop="1">
      <c r="A79" s="113"/>
      <c r="B79" s="338"/>
      <c r="C79" s="320" t="s">
        <v>332</v>
      </c>
      <c r="D79" s="20">
        <v>3416</v>
      </c>
      <c r="E79" s="338"/>
      <c r="F79" s="401" t="s">
        <v>281</v>
      </c>
      <c r="G79" s="340">
        <f>VLOOKUP($D79,'[3]S251 Yr2'!$D$22:$AP$96,4,0)</f>
        <v>0</v>
      </c>
      <c r="H79" s="340">
        <f>VLOOKUP($D79,'[3]S251 Yr2'!$D$22:$AP$96,5,0)</f>
        <v>17325</v>
      </c>
      <c r="I79" s="340">
        <f>VLOOKUP($D79,'[3]S251 Yr2'!$D$22:$AP$96,6,0)</f>
        <v>0</v>
      </c>
      <c r="J79" s="340">
        <f>VLOOKUP($D79,'[3]S251 Yr2'!$D$22:$AP$96,7,0)</f>
        <v>0</v>
      </c>
      <c r="K79" s="340">
        <f>VLOOKUP($D79,'[3]S251 Yr2'!$D$22:$AP$96,8,0)</f>
        <v>0</v>
      </c>
      <c r="L79" s="341">
        <f t="shared" si="23"/>
        <v>88877.25</v>
      </c>
      <c r="M79" s="345">
        <f t="shared" si="24"/>
        <v>17325</v>
      </c>
      <c r="N79" s="341">
        <f t="shared" si="25"/>
        <v>18.236842105263158</v>
      </c>
      <c r="O79" s="340">
        <f>VLOOKUP($D79,'[4]S251 Yr2'!$D$22:$AU$96,12,0)</f>
        <v>0</v>
      </c>
      <c r="P79" s="340">
        <f>VLOOKUP($D79,'[4]S251 Yr2'!$D$22:$AU$96,13,0)</f>
        <v>0</v>
      </c>
      <c r="Q79" s="340">
        <f>VLOOKUP($D79,'[4]S251 Yr2'!$D$22:$AU$96,14,0)</f>
        <v>0</v>
      </c>
      <c r="R79" s="340">
        <f>VLOOKUP($D79,'[4]S251 Yr2'!$D$22:$AU$96,15,0)</f>
        <v>0</v>
      </c>
      <c r="S79" s="342">
        <f t="shared" si="26"/>
        <v>0</v>
      </c>
      <c r="T79" s="358">
        <f t="shared" si="27"/>
        <v>0</v>
      </c>
      <c r="U79" s="340">
        <v>0</v>
      </c>
      <c r="V79" s="340">
        <v>0</v>
      </c>
      <c r="W79" s="340">
        <v>0</v>
      </c>
      <c r="X79" s="340">
        <f>VLOOKUP($D79,'[2]S251 Template'!$D$17:$DI$100,7,0)</f>
        <v>30</v>
      </c>
      <c r="Y79" s="340">
        <f>VLOOKUP($D79,'[2]S251 Template'!$D$17:$DI$100,8,0)</f>
        <v>30</v>
      </c>
      <c r="Z79" s="340">
        <f>VLOOKUP($D79,'[2]S251 Template'!$D$17:$DI$100,9,0)</f>
        <v>30</v>
      </c>
      <c r="AA79" s="340">
        <f>VLOOKUP($D79,'[2]S251 Template'!$D$17:$DI$100,10,0)</f>
        <v>30</v>
      </c>
      <c r="AB79" s="340">
        <f>VLOOKUP($D79,'[2]S251 Template'!$D$17:$DI$100,11,0)</f>
        <v>29</v>
      </c>
      <c r="AC79" s="340">
        <f>VLOOKUP($D79,'[2]S251 Template'!$D$17:$DI$100,12,0)</f>
        <v>26</v>
      </c>
      <c r="AD79" s="340">
        <f>VLOOKUP($D79,'[2]S251 Template'!$D$17:$DI$100,13,0)</f>
        <v>29</v>
      </c>
      <c r="AE79" s="340">
        <f>VLOOKUP($D79,'[2]S251 Template'!$D$17:$DI$100,14,0)</f>
        <v>0</v>
      </c>
      <c r="AF79" s="340">
        <v>0</v>
      </c>
      <c r="AG79" s="340">
        <v>0</v>
      </c>
      <c r="AH79" s="340">
        <v>0</v>
      </c>
      <c r="AI79" s="340">
        <v>0</v>
      </c>
      <c r="AJ79" s="340">
        <v>0</v>
      </c>
      <c r="AK79" s="341">
        <f t="shared" si="28"/>
        <v>669152.511954</v>
      </c>
      <c r="AL79" s="341">
        <f t="shared" si="29"/>
        <v>204</v>
      </c>
      <c r="AM79" s="81"/>
      <c r="AN79" s="81"/>
      <c r="AO79" s="81"/>
      <c r="AP79" s="81"/>
      <c r="AQ79" s="81"/>
      <c r="AR79" s="81"/>
      <c r="AS79" s="81"/>
      <c r="AT79" s="81"/>
      <c r="AU79" s="81"/>
      <c r="AV79" s="81"/>
      <c r="AW79" s="81"/>
      <c r="AX79" s="81"/>
      <c r="AY79" s="81"/>
      <c r="AZ79" s="81"/>
      <c r="BA79" s="81"/>
      <c r="BB79" s="81"/>
      <c r="BC79" s="118"/>
      <c r="BD79" s="81"/>
      <c r="BE79" s="81"/>
      <c r="BF79" s="81"/>
      <c r="BG79" s="81"/>
      <c r="BH79" s="81"/>
      <c r="BI79" s="81"/>
      <c r="BJ79" s="81"/>
      <c r="BK79" s="81"/>
      <c r="BL79" s="81"/>
      <c r="BM79" s="81"/>
      <c r="BN79" s="81"/>
      <c r="BO79" s="81"/>
      <c r="BP79" s="81"/>
      <c r="BQ79" s="340">
        <f>VLOOKUP($D79,'[4]S251 Yr2'!$D$22:$W$96,19,0)</f>
        <v>17100</v>
      </c>
      <c r="BR79" s="340">
        <f>VLOOKUP($D79,'[4]S251 Yr2'!$D$22:$W$96,20,0)</f>
        <v>0</v>
      </c>
      <c r="BS79" s="340">
        <v>0</v>
      </c>
      <c r="BT79" s="340">
        <v>0</v>
      </c>
      <c r="BU79" s="340">
        <v>0</v>
      </c>
      <c r="BV79" s="340">
        <v>0</v>
      </c>
      <c r="BW79" s="340">
        <v>0</v>
      </c>
      <c r="BX79" s="340">
        <v>0</v>
      </c>
      <c r="BY79" s="340">
        <v>0</v>
      </c>
      <c r="BZ79" s="340">
        <v>0</v>
      </c>
      <c r="CA79" s="340">
        <v>0</v>
      </c>
      <c r="CB79" s="342">
        <f t="shared" si="30"/>
        <v>17100</v>
      </c>
      <c r="CC79" s="340">
        <v>0</v>
      </c>
      <c r="CD79" s="340">
        <v>0</v>
      </c>
      <c r="CE79" s="340">
        <v>0</v>
      </c>
      <c r="CF79" s="340">
        <v>0</v>
      </c>
      <c r="CG79" s="340">
        <v>0</v>
      </c>
      <c r="CH79" s="340">
        <v>0</v>
      </c>
      <c r="CI79" s="340">
        <f>VLOOKUP($D79,'[2]S251 Template'!$D$17:$AK$100,32,0)</f>
        <v>17874.14</v>
      </c>
      <c r="CJ79" s="340">
        <f>VLOOKUP($D79,'[2]S251 Template'!$D$17:$AK$100,33,0)</f>
        <v>22174.8</v>
      </c>
      <c r="CK79" s="340">
        <f>VLOOKUP($D79,'[2]S251 Template'!$D$17:$AK$100,34,0)</f>
        <v>949</v>
      </c>
      <c r="CL79" s="340">
        <v>0</v>
      </c>
      <c r="CM79" s="340">
        <v>0</v>
      </c>
      <c r="CN79" s="340">
        <v>0</v>
      </c>
      <c r="CO79" s="340">
        <v>0</v>
      </c>
      <c r="CP79" s="340">
        <v>0</v>
      </c>
      <c r="CQ79" s="340">
        <v>0</v>
      </c>
      <c r="CR79" s="340">
        <v>3287.612195713708</v>
      </c>
      <c r="CS79" s="340">
        <v>0</v>
      </c>
      <c r="CT79" s="341">
        <f t="shared" si="31"/>
        <v>44285.55219571371</v>
      </c>
      <c r="CU79" s="343"/>
      <c r="CV79" s="81"/>
      <c r="CW79" s="81"/>
      <c r="CX79" s="340">
        <f>VLOOKUP($D79,'[2]S251 Template'!$D$17:$AR$100,39,0)</f>
        <v>11842.963530435</v>
      </c>
      <c r="CY79" s="340">
        <f>VLOOKUP($D79,'[2]S251 Template'!$D$17:$AR$100,40,0)</f>
        <v>10640.950874224021</v>
      </c>
      <c r="CZ79" s="340">
        <f>VLOOKUP($D79,'[2]S251 Template'!$D$17:$AR$100,41,0)</f>
        <v>2702.3026110192004</v>
      </c>
      <c r="DA79" s="341">
        <f t="shared" si="32"/>
        <v>25186.217015678223</v>
      </c>
      <c r="DB79" s="340">
        <f>VLOOKUP(D79,'[2]S251 Template'!$D$17:$AT$100,43,0)</f>
        <v>19910</v>
      </c>
      <c r="DC79" s="340">
        <v>0</v>
      </c>
      <c r="DD79" s="341">
        <f t="shared" si="33"/>
        <v>19910</v>
      </c>
      <c r="DE79" s="340">
        <f>VLOOKUP(D79,'[2]S251 Template'!$D$17:$AW$100,46,0)</f>
        <v>0</v>
      </c>
      <c r="DF79" s="340">
        <v>0</v>
      </c>
      <c r="DG79" s="341">
        <f t="shared" si="34"/>
        <v>0</v>
      </c>
      <c r="DH79" s="340">
        <v>0</v>
      </c>
      <c r="DI79" s="340">
        <v>0</v>
      </c>
      <c r="DJ79" s="341">
        <f t="shared" si="35"/>
        <v>0</v>
      </c>
      <c r="DK79" s="340">
        <f>VLOOKUP($D79,'[2]S251 Template'!$D$17:$BL$100,52,0)</f>
        <v>18656.5599</v>
      </c>
      <c r="DL79" s="340">
        <f>VLOOKUP($D79,'[2]S251 Template'!$D$17:$BL$100,53,0)</f>
        <v>2007.41562</v>
      </c>
      <c r="DM79" s="340">
        <f>VLOOKUP($D79,'[2]S251 Template'!$D$17:$BL$100,54,0)</f>
        <v>1204.4493719999998</v>
      </c>
      <c r="DN79" s="340">
        <f>VLOOKUP($D79,'[2]S251 Template'!$D$17:$BL$100,55,0)</f>
        <v>0</v>
      </c>
      <c r="DO79" s="340">
        <f>VLOOKUP($D79,'[2]S251 Template'!$D$17:$BL$100,56,0)</f>
        <v>51435.53774999999</v>
      </c>
      <c r="DP79" s="340">
        <f>VLOOKUP($D79,'[2]S251 Template'!$D$17:$BL$100,57,0)</f>
        <v>0</v>
      </c>
      <c r="DQ79" s="340">
        <f>VLOOKUP($D79,'[2]S251 Template'!$D$17:$BL$100,58,0)</f>
        <v>0</v>
      </c>
      <c r="DR79" s="340">
        <f>VLOOKUP($D79,'[2]S251 Template'!$D$17:$BL$100,59,0)</f>
        <v>0</v>
      </c>
      <c r="DS79" s="340">
        <f>VLOOKUP($D79,'[2]S251 Template'!$D$17:$BL$100,60,0)</f>
        <v>0</v>
      </c>
      <c r="DT79" s="340">
        <f>VLOOKUP($D79,'[2]S251 Template'!$D$17:$BL$100,61,0)</f>
        <v>0</v>
      </c>
      <c r="DU79" s="341">
        <f t="shared" si="36"/>
        <v>73303.96264199998</v>
      </c>
      <c r="DV79" s="340">
        <f>VLOOKUP($D79,'[2]S251 Template'!$D$17:$DI$100,63,0)</f>
        <v>1803.439396741455</v>
      </c>
      <c r="DW79" s="340">
        <f>VLOOKUP($D79,'[2]S251 Template'!$D$17:$DI$100,64,0)</f>
        <v>2446.98</v>
      </c>
      <c r="DX79" s="340">
        <f>VLOOKUP($D79,'[2]S251 Template'!$D$17:$DI$100,65,0)</f>
        <v>22618.84</v>
      </c>
      <c r="DY79" s="340">
        <f>VLOOKUP($D79,'[2]S251 Template'!$D$17:$DI$100,66,0)</f>
        <v>14408.614</v>
      </c>
      <c r="DZ79" s="341">
        <f t="shared" si="37"/>
        <v>41277.87339674145</v>
      </c>
      <c r="EA79" s="340">
        <f>VLOOKUP($D79,'[2]S251 Template'!$D$17:$DI$100,69,0)</f>
        <v>0</v>
      </c>
      <c r="EB79" s="340">
        <f>VLOOKUP($D79,'[2]S251 Template'!$D$17:$DI$100,70,0)</f>
        <v>0</v>
      </c>
      <c r="EC79" s="340">
        <f>VLOOKUP($D79,'[2]S251 Template'!$D$17:$DI$100,71,0)</f>
        <v>0</v>
      </c>
      <c r="ED79" s="340">
        <f>VLOOKUP($D79,'[2]S251 Template'!$D$17:$DI$100,72,0)</f>
        <v>0</v>
      </c>
      <c r="EE79" s="340">
        <f>VLOOKUP($D79,'[2]S251 Template'!$D$17:$DI$100,73,0)</f>
        <v>0</v>
      </c>
      <c r="EF79" s="340">
        <f>VLOOKUP($D79,'[2]S251 Template'!$D$17:$DI$100,74,0)</f>
        <v>0</v>
      </c>
      <c r="EG79" s="340">
        <f>VLOOKUP($D79,'[2]S251 Template'!$D$17:$DI$100,75,0)</f>
        <v>0</v>
      </c>
      <c r="EH79" s="340">
        <f>VLOOKUP($D79,'[2]S251 Template'!$D$17:$DI$100,76,0)</f>
        <v>0</v>
      </c>
      <c r="EI79" s="340">
        <v>0</v>
      </c>
      <c r="EJ79" s="341">
        <f>SUM(EA79:EI79)</f>
        <v>0</v>
      </c>
      <c r="EK79" s="340">
        <f>VLOOKUP($D79,'[2]S251 Template'!$D$17:$DI$100,78,0)</f>
        <v>4430.293333333333</v>
      </c>
      <c r="EL79" s="340">
        <f>VLOOKUP($D79,'[2]S251 Template'!$D$17:$DI$100,79,0)</f>
        <v>76769.9</v>
      </c>
      <c r="EM79" s="340">
        <f>VLOOKUP($D79,'[2]S251 Template'!$D$17:$DI$100,80,0)</f>
        <v>41335</v>
      </c>
      <c r="EN79" s="340">
        <v>0</v>
      </c>
      <c r="EO79" s="340">
        <v>0</v>
      </c>
      <c r="EP79" s="340">
        <v>0</v>
      </c>
      <c r="EQ79" s="340">
        <v>0</v>
      </c>
      <c r="ER79" s="340">
        <v>0</v>
      </c>
      <c r="ES79" s="340">
        <v>0</v>
      </c>
      <c r="ET79" s="340">
        <v>0</v>
      </c>
      <c r="EU79" s="340">
        <v>0</v>
      </c>
      <c r="EV79" s="341">
        <f>SUM(EK79:EU79)</f>
        <v>122535.19333333333</v>
      </c>
      <c r="EW79" s="340">
        <f>VLOOKUP($D79,'[2]S251 Template'!$D$17:$DI$100,84,0)</f>
        <v>8926.800000000008</v>
      </c>
      <c r="EX79" s="340">
        <f>VLOOKUP($D79,'[2]S251 Template'!$D$17:$DI$100,85,0)</f>
        <v>0</v>
      </c>
      <c r="EY79" s="340">
        <f>VLOOKUP($D79,'[2]S251 Template'!$D$17:$DI$100,86,0)</f>
        <v>0</v>
      </c>
      <c r="EZ79" s="340">
        <f>VLOOKUP($D79,'[2]S251 Template'!$D$17:$DI$100,87,0)</f>
        <v>0</v>
      </c>
      <c r="FA79" s="340">
        <f>VLOOKUP($D79,'[2]S251 Template'!$D$17:$DI$100,88,0)</f>
        <v>0</v>
      </c>
      <c r="FB79" s="340">
        <f>VLOOKUP($D79,'[2]S251 Template'!$D$17:$DI$100,89,0)</f>
        <v>0</v>
      </c>
      <c r="FC79" s="340">
        <f>VLOOKUP($D79,'[2]S251 Template'!$D$17:$DI$100,90,0)</f>
        <v>0</v>
      </c>
      <c r="FD79" s="340">
        <f>VLOOKUP($D79,'[2]S251 Template'!$D$17:$DI$100,91,0)</f>
        <v>0</v>
      </c>
      <c r="FE79" s="340">
        <v>0</v>
      </c>
      <c r="FF79" s="341">
        <f>SUM(EW79:FE79)</f>
        <v>8926.800000000008</v>
      </c>
      <c r="FG79" s="340">
        <v>0</v>
      </c>
      <c r="FH79" s="340">
        <v>0</v>
      </c>
      <c r="FI79" s="341">
        <f t="shared" si="38"/>
        <v>0</v>
      </c>
      <c r="FJ79" s="340">
        <f>VLOOKUP($D79,'[2]S251 Template'!$D$17:$DI$100,96,0)</f>
        <v>0</v>
      </c>
      <c r="FK79" s="340">
        <f>VLOOKUP($D79,'[2]S251 Template'!$D$17:$DI$100,97,0)</f>
        <v>-22816.749337848007</v>
      </c>
      <c r="FL79" s="340">
        <f>VLOOKUP($D79,'[2]S251 Template'!$D$17:$DI$100,98,0)</f>
        <v>0</v>
      </c>
      <c r="FM79" s="340">
        <v>0</v>
      </c>
      <c r="FN79" s="341">
        <f>SUM(FJ79:FM79)</f>
        <v>-22816.749337848007</v>
      </c>
      <c r="FO79" s="340">
        <f>VLOOKUP($D79,'[2]S251 Template'!$D$17:$DI$100,100,0)</f>
        <v>0</v>
      </c>
      <c r="FP79" s="341">
        <f t="shared" si="39"/>
        <v>105977.25</v>
      </c>
      <c r="FQ79" s="345">
        <f t="shared" si="40"/>
        <v>1087738.6111996186</v>
      </c>
      <c r="FR79" s="81"/>
      <c r="FS79" s="341">
        <f t="shared" si="41"/>
        <v>222.23684210526315</v>
      </c>
      <c r="FT79" s="341">
        <f t="shared" si="42"/>
        <v>4894.501743704619</v>
      </c>
      <c r="FU79" s="346" t="s">
        <v>518</v>
      </c>
      <c r="FV79" s="340">
        <f>VLOOKUP(D79,'[6]Sheet1'!$A$3:$E$87,5,0)</f>
        <v>34200</v>
      </c>
      <c r="FW79" s="340">
        <v>0</v>
      </c>
      <c r="FX79" s="340">
        <v>0</v>
      </c>
      <c r="FY79" s="340">
        <f t="shared" si="22"/>
        <v>135500.1796576782</v>
      </c>
    </row>
    <row r="80" spans="1:181" ht="12.75" customHeight="1" thickBot="1" thickTop="1">
      <c r="A80" s="113"/>
      <c r="B80" s="338"/>
      <c r="C80" s="320" t="s">
        <v>333</v>
      </c>
      <c r="D80" s="20">
        <v>3420</v>
      </c>
      <c r="E80" s="338"/>
      <c r="F80" s="401" t="s">
        <v>281</v>
      </c>
      <c r="G80" s="340">
        <f>VLOOKUP($D80,'[3]S251 Yr2'!$D$22:$AP$96,4,0)</f>
        <v>0</v>
      </c>
      <c r="H80" s="340">
        <f>VLOOKUP($D80,'[3]S251 Yr2'!$D$22:$AP$96,5,0)</f>
        <v>0</v>
      </c>
      <c r="I80" s="340">
        <f>VLOOKUP($D80,'[3]S251 Yr2'!$D$22:$AP$96,6,0)</f>
        <v>0</v>
      </c>
      <c r="J80" s="340">
        <f>VLOOKUP($D80,'[3]S251 Yr2'!$D$22:$AP$96,7,0)</f>
        <v>0</v>
      </c>
      <c r="K80" s="340">
        <f>VLOOKUP($D80,'[3]S251 Yr2'!$D$22:$AP$96,8,0)</f>
        <v>0</v>
      </c>
      <c r="L80" s="341">
        <f t="shared" si="23"/>
        <v>0</v>
      </c>
      <c r="M80" s="345">
        <f t="shared" si="24"/>
        <v>0</v>
      </c>
      <c r="N80" s="341">
        <f t="shared" si="25"/>
        <v>0</v>
      </c>
      <c r="O80" s="340">
        <f>VLOOKUP($D80,'[4]S251 Yr2'!$D$22:$AU$96,12,0)</f>
        <v>0</v>
      </c>
      <c r="P80" s="340">
        <f>VLOOKUP($D80,'[4]S251 Yr2'!$D$22:$AU$96,13,0)</f>
        <v>0</v>
      </c>
      <c r="Q80" s="340">
        <f>VLOOKUP($D80,'[4]S251 Yr2'!$D$22:$AU$96,14,0)</f>
        <v>0</v>
      </c>
      <c r="R80" s="340">
        <f>VLOOKUP($D80,'[4]S251 Yr2'!$D$22:$AU$96,15,0)</f>
        <v>0</v>
      </c>
      <c r="S80" s="342">
        <f t="shared" si="26"/>
        <v>0</v>
      </c>
      <c r="T80" s="358">
        <f t="shared" si="27"/>
        <v>0</v>
      </c>
      <c r="U80" s="340">
        <v>0</v>
      </c>
      <c r="V80" s="340">
        <v>0</v>
      </c>
      <c r="W80" s="340">
        <v>0</v>
      </c>
      <c r="X80" s="340">
        <f>VLOOKUP($D80,'[2]S251 Template'!$D$17:$DI$100,7,0)</f>
        <v>45</v>
      </c>
      <c r="Y80" s="340">
        <f>VLOOKUP($D80,'[2]S251 Template'!$D$17:$DI$100,8,0)</f>
        <v>45</v>
      </c>
      <c r="Z80" s="340">
        <f>VLOOKUP($D80,'[2]S251 Template'!$D$17:$DI$100,9,0)</f>
        <v>44</v>
      </c>
      <c r="AA80" s="340">
        <f>VLOOKUP($D80,'[2]S251 Template'!$D$17:$DI$100,10,0)</f>
        <v>41</v>
      </c>
      <c r="AB80" s="340">
        <f>VLOOKUP($D80,'[2]S251 Template'!$D$17:$DI$100,11,0)</f>
        <v>43</v>
      </c>
      <c r="AC80" s="340">
        <f>VLOOKUP($D80,'[2]S251 Template'!$D$17:$DI$100,12,0)</f>
        <v>36</v>
      </c>
      <c r="AD80" s="340">
        <f>VLOOKUP($D80,'[2]S251 Template'!$D$17:$DI$100,13,0)</f>
        <v>39</v>
      </c>
      <c r="AE80" s="340">
        <f>VLOOKUP($D80,'[2]S251 Template'!$D$17:$DI$100,14,0)</f>
        <v>0</v>
      </c>
      <c r="AF80" s="340">
        <v>0</v>
      </c>
      <c r="AG80" s="340">
        <v>0</v>
      </c>
      <c r="AH80" s="340">
        <v>0</v>
      </c>
      <c r="AI80" s="340">
        <v>0</v>
      </c>
      <c r="AJ80" s="340">
        <v>0</v>
      </c>
      <c r="AK80" s="341">
        <f t="shared" si="28"/>
        <v>962657.030208</v>
      </c>
      <c r="AL80" s="341">
        <f t="shared" si="29"/>
        <v>293</v>
      </c>
      <c r="AM80" s="81"/>
      <c r="AN80" s="81"/>
      <c r="AO80" s="81"/>
      <c r="AP80" s="81"/>
      <c r="AQ80" s="81"/>
      <c r="AR80" s="81"/>
      <c r="AS80" s="81"/>
      <c r="AT80" s="81"/>
      <c r="AU80" s="81"/>
      <c r="AV80" s="81"/>
      <c r="AW80" s="81"/>
      <c r="AX80" s="81"/>
      <c r="AY80" s="81"/>
      <c r="AZ80" s="81"/>
      <c r="BA80" s="81"/>
      <c r="BB80" s="81"/>
      <c r="BC80" s="118"/>
      <c r="BD80" s="81"/>
      <c r="BE80" s="81"/>
      <c r="BF80" s="81"/>
      <c r="BG80" s="81"/>
      <c r="BH80" s="81"/>
      <c r="BI80" s="81"/>
      <c r="BJ80" s="81"/>
      <c r="BK80" s="81"/>
      <c r="BL80" s="81"/>
      <c r="BM80" s="81"/>
      <c r="BN80" s="81"/>
      <c r="BO80" s="81"/>
      <c r="BP80" s="81"/>
      <c r="BQ80" s="340">
        <f>VLOOKUP($D80,'[4]S251 Yr2'!$D$22:$W$96,19,0)</f>
        <v>0</v>
      </c>
      <c r="BR80" s="340">
        <f>VLOOKUP($D80,'[4]S251 Yr2'!$D$22:$W$96,20,0)</f>
        <v>0</v>
      </c>
      <c r="BS80" s="340">
        <v>0</v>
      </c>
      <c r="BT80" s="340">
        <v>0</v>
      </c>
      <c r="BU80" s="340">
        <v>0</v>
      </c>
      <c r="BV80" s="340">
        <v>0</v>
      </c>
      <c r="BW80" s="340">
        <v>0</v>
      </c>
      <c r="BX80" s="340">
        <v>0</v>
      </c>
      <c r="BY80" s="340">
        <v>0</v>
      </c>
      <c r="BZ80" s="340">
        <v>0</v>
      </c>
      <c r="CA80" s="340">
        <v>0</v>
      </c>
      <c r="CB80" s="342">
        <f t="shared" si="30"/>
        <v>0</v>
      </c>
      <c r="CC80" s="340">
        <v>0</v>
      </c>
      <c r="CD80" s="340">
        <v>0</v>
      </c>
      <c r="CE80" s="340">
        <v>0</v>
      </c>
      <c r="CF80" s="340">
        <v>0</v>
      </c>
      <c r="CG80" s="340">
        <v>0</v>
      </c>
      <c r="CH80" s="340">
        <v>0</v>
      </c>
      <c r="CI80" s="340">
        <f>VLOOKUP($D80,'[2]S251 Template'!$D$17:$AK$100,32,0)</f>
        <v>36273.99</v>
      </c>
      <c r="CJ80" s="340">
        <f>VLOOKUP($D80,'[2]S251 Template'!$D$17:$AK$100,33,0)</f>
        <v>29218.56</v>
      </c>
      <c r="CK80" s="340">
        <f>VLOOKUP($D80,'[2]S251 Template'!$D$17:$AK$100,34,0)</f>
        <v>1362</v>
      </c>
      <c r="CL80" s="340">
        <v>0</v>
      </c>
      <c r="CM80" s="340">
        <v>0</v>
      </c>
      <c r="CN80" s="340">
        <v>0</v>
      </c>
      <c r="CO80" s="340">
        <v>0</v>
      </c>
      <c r="CP80" s="340">
        <v>0</v>
      </c>
      <c r="CQ80" s="340">
        <v>0</v>
      </c>
      <c r="CR80" s="340">
        <v>4721.9135948241</v>
      </c>
      <c r="CS80" s="340">
        <v>0</v>
      </c>
      <c r="CT80" s="341">
        <f t="shared" si="31"/>
        <v>71576.4635948241</v>
      </c>
      <c r="CU80" s="343"/>
      <c r="CV80" s="81"/>
      <c r="CW80" s="81"/>
      <c r="CX80" s="340">
        <f>VLOOKUP($D80,'[2]S251 Template'!$D$17:$AR$100,39,0)</f>
        <v>6711.0126672465</v>
      </c>
      <c r="CY80" s="340">
        <f>VLOOKUP($D80,'[2]S251 Template'!$D$17:$AR$100,40,0)</f>
        <v>938.9074300785901</v>
      </c>
      <c r="CZ80" s="340">
        <f>VLOOKUP($D80,'[2]S251 Template'!$D$17:$AR$100,41,0)</f>
        <v>3310.3206984985204</v>
      </c>
      <c r="DA80" s="341">
        <f t="shared" si="32"/>
        <v>10960.24079582361</v>
      </c>
      <c r="DB80" s="340">
        <f>VLOOKUP(D80,'[2]S251 Template'!$D$17:$AT$100,43,0)</f>
        <v>17384</v>
      </c>
      <c r="DC80" s="340">
        <v>0</v>
      </c>
      <c r="DD80" s="341">
        <f t="shared" si="33"/>
        <v>17384</v>
      </c>
      <c r="DE80" s="340">
        <f>VLOOKUP(D80,'[2]S251 Template'!$D$17:$AW$100,46,0)</f>
        <v>0</v>
      </c>
      <c r="DF80" s="340">
        <v>0</v>
      </c>
      <c r="DG80" s="341">
        <f t="shared" si="34"/>
        <v>0</v>
      </c>
      <c r="DH80" s="340">
        <v>0</v>
      </c>
      <c r="DI80" s="340">
        <v>0</v>
      </c>
      <c r="DJ80" s="341">
        <f t="shared" si="35"/>
        <v>0</v>
      </c>
      <c r="DK80" s="340">
        <f>VLOOKUP($D80,'[2]S251 Template'!$D$17:$BL$100,52,0)</f>
        <v>53637.6097125</v>
      </c>
      <c r="DL80" s="340">
        <f>VLOOKUP($D80,'[2]S251 Template'!$D$17:$BL$100,53,0)</f>
        <v>7886.275649999999</v>
      </c>
      <c r="DM80" s="340">
        <f>VLOOKUP($D80,'[2]S251 Template'!$D$17:$BL$100,54,0)</f>
        <v>2466.253476</v>
      </c>
      <c r="DN80" s="340">
        <f>VLOOKUP($D80,'[2]S251 Template'!$D$17:$BL$100,55,0)</f>
        <v>1075.401225</v>
      </c>
      <c r="DO80" s="340">
        <f>VLOOKUP($D80,'[2]S251 Template'!$D$17:$BL$100,56,0)</f>
        <v>84028.35375</v>
      </c>
      <c r="DP80" s="340">
        <f>VLOOKUP($D80,'[2]S251 Template'!$D$17:$BL$100,57,0)</f>
        <v>0</v>
      </c>
      <c r="DQ80" s="340">
        <f>VLOOKUP($D80,'[2]S251 Template'!$D$17:$BL$100,58,0)</f>
        <v>0</v>
      </c>
      <c r="DR80" s="340">
        <f>VLOOKUP($D80,'[2]S251 Template'!$D$17:$BL$100,59,0)</f>
        <v>7067.796588173732</v>
      </c>
      <c r="DS80" s="340">
        <f>VLOOKUP($D80,'[2]S251 Template'!$D$17:$BL$100,60,0)</f>
        <v>0</v>
      </c>
      <c r="DT80" s="340">
        <f>VLOOKUP($D80,'[2]S251 Template'!$D$17:$BL$100,61,0)</f>
        <v>0</v>
      </c>
      <c r="DU80" s="341">
        <f t="shared" si="36"/>
        <v>156161.69040167372</v>
      </c>
      <c r="DV80" s="340">
        <f>VLOOKUP($D80,'[2]S251 Template'!$D$17:$DI$100,63,0)</f>
        <v>3133.8509306610536</v>
      </c>
      <c r="DW80" s="340">
        <f>VLOOKUP($D80,'[2]S251 Template'!$D$17:$DI$100,64,0)</f>
        <v>2967.18</v>
      </c>
      <c r="DX80" s="340">
        <f>VLOOKUP($D80,'[2]S251 Template'!$D$17:$DI$100,65,0)</f>
        <v>30940.68</v>
      </c>
      <c r="DY80" s="340">
        <f>VLOOKUP($D80,'[2]S251 Template'!$D$17:$DI$100,66,0)</f>
        <v>17917.98</v>
      </c>
      <c r="DZ80" s="341">
        <f t="shared" si="37"/>
        <v>54959.69093066105</v>
      </c>
      <c r="EA80" s="340">
        <f>VLOOKUP($D80,'[2]S251 Template'!$D$17:$DI$100,69,0)</f>
        <v>0</v>
      </c>
      <c r="EB80" s="340">
        <f>VLOOKUP($D80,'[2]S251 Template'!$D$17:$DI$100,70,0)</f>
        <v>0</v>
      </c>
      <c r="EC80" s="340">
        <f>VLOOKUP($D80,'[2]S251 Template'!$D$17:$DI$100,71,0)</f>
        <v>0</v>
      </c>
      <c r="ED80" s="340">
        <f>VLOOKUP($D80,'[2]S251 Template'!$D$17:$DI$100,72,0)</f>
        <v>0</v>
      </c>
      <c r="EE80" s="340">
        <f>VLOOKUP($D80,'[2]S251 Template'!$D$17:$DI$100,73,0)</f>
        <v>0</v>
      </c>
      <c r="EF80" s="340">
        <f>VLOOKUP($D80,'[2]S251 Template'!$D$17:$DI$100,74,0)</f>
        <v>0</v>
      </c>
      <c r="EG80" s="340">
        <f>VLOOKUP($D80,'[2]S251 Template'!$D$17:$DI$100,75,0)</f>
        <v>0</v>
      </c>
      <c r="EH80" s="340">
        <f>VLOOKUP($D80,'[2]S251 Template'!$D$17:$DI$100,76,0)</f>
        <v>0</v>
      </c>
      <c r="EI80" s="340">
        <v>0</v>
      </c>
      <c r="EJ80" s="341">
        <f>SUM(EA80:EI80)</f>
        <v>0</v>
      </c>
      <c r="EK80" s="340">
        <f>VLOOKUP($D80,'[2]S251 Template'!$D$17:$DI$100,78,0)</f>
        <v>9968.16</v>
      </c>
      <c r="EL80" s="340">
        <f>VLOOKUP($D80,'[2]S251 Template'!$D$17:$DI$100,79,0)</f>
        <v>44481.899999999994</v>
      </c>
      <c r="EM80" s="340">
        <f>VLOOKUP($D80,'[2]S251 Template'!$D$17:$DI$100,80,0)</f>
        <v>27665</v>
      </c>
      <c r="EN80" s="340">
        <v>0</v>
      </c>
      <c r="EO80" s="340">
        <v>0</v>
      </c>
      <c r="EP80" s="340">
        <v>0</v>
      </c>
      <c r="EQ80" s="340">
        <v>0</v>
      </c>
      <c r="ER80" s="340">
        <v>0</v>
      </c>
      <c r="ES80" s="340">
        <v>0</v>
      </c>
      <c r="ET80" s="340">
        <v>0</v>
      </c>
      <c r="EU80" s="340">
        <v>0</v>
      </c>
      <c r="EV80" s="341">
        <f>SUM(EK80:EU80)</f>
        <v>82115.06</v>
      </c>
      <c r="EW80" s="340">
        <f>VLOOKUP($D80,'[2]S251 Template'!$D$17:$DI$100,84,0)</f>
        <v>0</v>
      </c>
      <c r="EX80" s="340">
        <f>VLOOKUP($D80,'[2]S251 Template'!$D$17:$DI$100,85,0)</f>
        <v>22316.1</v>
      </c>
      <c r="EY80" s="340">
        <f>VLOOKUP($D80,'[2]S251 Template'!$D$17:$DI$100,86,0)</f>
        <v>0</v>
      </c>
      <c r="EZ80" s="340">
        <f>VLOOKUP($D80,'[2]S251 Template'!$D$17:$DI$100,87,0)</f>
        <v>0</v>
      </c>
      <c r="FA80" s="340">
        <f>VLOOKUP($D80,'[2]S251 Template'!$D$17:$DI$100,88,0)</f>
        <v>0</v>
      </c>
      <c r="FB80" s="340">
        <f>VLOOKUP($D80,'[2]S251 Template'!$D$17:$DI$100,89,0)</f>
        <v>0</v>
      </c>
      <c r="FC80" s="340">
        <f>VLOOKUP($D80,'[2]S251 Template'!$D$17:$DI$100,90,0)</f>
        <v>0</v>
      </c>
      <c r="FD80" s="340">
        <f>VLOOKUP($D80,'[2]S251 Template'!$D$17:$DI$100,91,0)</f>
        <v>27500</v>
      </c>
      <c r="FE80" s="340">
        <v>0</v>
      </c>
      <c r="FF80" s="341">
        <f>SUM(EW80:FE80)</f>
        <v>49816.1</v>
      </c>
      <c r="FG80" s="340">
        <v>0</v>
      </c>
      <c r="FH80" s="340">
        <v>0</v>
      </c>
      <c r="FI80" s="341">
        <f t="shared" si="38"/>
        <v>0</v>
      </c>
      <c r="FJ80" s="340">
        <f>VLOOKUP($D80,'[2]S251 Template'!$D$17:$DI$100,96,0)</f>
        <v>0</v>
      </c>
      <c r="FK80" s="340">
        <f>VLOOKUP($D80,'[2]S251 Template'!$D$17:$DI$100,97,0)</f>
        <v>0</v>
      </c>
      <c r="FL80" s="340">
        <f>VLOOKUP($D80,'[2]S251 Template'!$D$17:$DI$100,98,0)</f>
        <v>0</v>
      </c>
      <c r="FM80" s="340">
        <v>0</v>
      </c>
      <c r="FN80" s="341">
        <f>SUM(FJ80:FM80)</f>
        <v>0</v>
      </c>
      <c r="FO80" s="340">
        <f>VLOOKUP($D80,'[2]S251 Template'!$D$17:$DI$100,100,0)</f>
        <v>0</v>
      </c>
      <c r="FP80" s="341">
        <f t="shared" si="39"/>
        <v>0</v>
      </c>
      <c r="FQ80" s="345">
        <f t="shared" si="40"/>
        <v>1405630.2759309828</v>
      </c>
      <c r="FR80" s="81"/>
      <c r="FS80" s="341">
        <f t="shared" si="41"/>
        <v>293</v>
      </c>
      <c r="FT80" s="341">
        <f t="shared" si="42"/>
        <v>4797.372955395846</v>
      </c>
      <c r="FU80" s="346" t="s">
        <v>518</v>
      </c>
      <c r="FV80" s="340">
        <f>VLOOKUP(D80,'[6]Sheet1'!$A$3:$E$87,5,0)</f>
        <v>54000</v>
      </c>
      <c r="FW80" s="340">
        <v>0</v>
      </c>
      <c r="FX80" s="340">
        <v>0</v>
      </c>
      <c r="FY80" s="340">
        <f t="shared" si="22"/>
        <v>184505.93119749732</v>
      </c>
    </row>
    <row r="81" spans="1:181" ht="12.75" customHeight="1" thickBot="1" thickTop="1">
      <c r="A81" s="113"/>
      <c r="B81" s="338"/>
      <c r="C81" s="320" t="s">
        <v>334</v>
      </c>
      <c r="D81" s="20">
        <v>3454</v>
      </c>
      <c r="E81" s="338"/>
      <c r="F81" s="401" t="s">
        <v>281</v>
      </c>
      <c r="G81" s="340">
        <f>VLOOKUP($D81,'[3]S251 Yr2'!$D$22:$AP$96,4,0)</f>
        <v>0</v>
      </c>
      <c r="H81" s="340">
        <f>VLOOKUP($D81,'[3]S251 Yr2'!$D$22:$AP$96,5,0)</f>
        <v>23190</v>
      </c>
      <c r="I81" s="340">
        <f>VLOOKUP($D81,'[3]S251 Yr2'!$D$22:$AP$96,6,0)</f>
        <v>0</v>
      </c>
      <c r="J81" s="340">
        <f>VLOOKUP($D81,'[3]S251 Yr2'!$D$22:$AP$96,7,0)</f>
        <v>0</v>
      </c>
      <c r="K81" s="340">
        <f>VLOOKUP($D81,'[3]S251 Yr2'!$D$22:$AP$96,8,0)</f>
        <v>0</v>
      </c>
      <c r="L81" s="341">
        <f t="shared" si="23"/>
        <v>118964.7</v>
      </c>
      <c r="M81" s="345">
        <f t="shared" si="24"/>
        <v>23190</v>
      </c>
      <c r="N81" s="341">
        <f t="shared" si="25"/>
        <v>24.410526315789475</v>
      </c>
      <c r="O81" s="340">
        <f>VLOOKUP($D81,'[4]S251 Yr2'!$D$22:$AU$96,12,0)</f>
        <v>0</v>
      </c>
      <c r="P81" s="340">
        <f>VLOOKUP($D81,'[4]S251 Yr2'!$D$22:$AU$96,13,0)</f>
        <v>0</v>
      </c>
      <c r="Q81" s="340">
        <f>VLOOKUP($D81,'[4]S251 Yr2'!$D$22:$AU$96,14,0)</f>
        <v>0</v>
      </c>
      <c r="R81" s="340">
        <f>VLOOKUP($D81,'[4]S251 Yr2'!$D$22:$AU$96,15,0)</f>
        <v>0</v>
      </c>
      <c r="S81" s="342">
        <f t="shared" si="26"/>
        <v>0</v>
      </c>
      <c r="T81" s="358">
        <f t="shared" si="27"/>
        <v>0</v>
      </c>
      <c r="U81" s="340">
        <v>0</v>
      </c>
      <c r="V81" s="340">
        <v>0</v>
      </c>
      <c r="W81" s="340">
        <v>0</v>
      </c>
      <c r="X81" s="340">
        <f>VLOOKUP($D81,'[2]S251 Template'!$D$17:$DI$100,7,0)</f>
        <v>29</v>
      </c>
      <c r="Y81" s="340">
        <f>VLOOKUP($D81,'[2]S251 Template'!$D$17:$DI$100,8,0)</f>
        <v>27</v>
      </c>
      <c r="Z81" s="340">
        <f>VLOOKUP($D81,'[2]S251 Template'!$D$17:$DI$100,9,0)</f>
        <v>28</v>
      </c>
      <c r="AA81" s="340">
        <f>VLOOKUP($D81,'[2]S251 Template'!$D$17:$DI$100,10,0)</f>
        <v>25</v>
      </c>
      <c r="AB81" s="340">
        <f>VLOOKUP($D81,'[2]S251 Template'!$D$17:$DI$100,11,0)</f>
        <v>22</v>
      </c>
      <c r="AC81" s="340">
        <f>VLOOKUP($D81,'[2]S251 Template'!$D$17:$DI$100,12,0)</f>
        <v>26</v>
      </c>
      <c r="AD81" s="340">
        <f>VLOOKUP($D81,'[2]S251 Template'!$D$17:$DI$100,13,0)</f>
        <v>18</v>
      </c>
      <c r="AE81" s="340">
        <f>VLOOKUP($D81,'[2]S251 Template'!$D$17:$DI$100,14,0)</f>
        <v>0</v>
      </c>
      <c r="AF81" s="340">
        <v>0</v>
      </c>
      <c r="AG81" s="340">
        <v>0</v>
      </c>
      <c r="AH81" s="340">
        <v>0</v>
      </c>
      <c r="AI81" s="340">
        <v>0</v>
      </c>
      <c r="AJ81" s="340">
        <v>0</v>
      </c>
      <c r="AK81" s="341">
        <f t="shared" si="28"/>
        <v>576649.63263</v>
      </c>
      <c r="AL81" s="341">
        <f t="shared" si="29"/>
        <v>175</v>
      </c>
      <c r="AM81" s="81"/>
      <c r="AN81" s="81"/>
      <c r="AO81" s="81"/>
      <c r="AP81" s="81"/>
      <c r="AQ81" s="81"/>
      <c r="AR81" s="81"/>
      <c r="AS81" s="81"/>
      <c r="AT81" s="81"/>
      <c r="AU81" s="81"/>
      <c r="AV81" s="81"/>
      <c r="AW81" s="81"/>
      <c r="AX81" s="81"/>
      <c r="AY81" s="81"/>
      <c r="AZ81" s="81"/>
      <c r="BA81" s="81"/>
      <c r="BB81" s="81"/>
      <c r="BC81" s="118"/>
      <c r="BD81" s="81"/>
      <c r="BE81" s="81"/>
      <c r="BF81" s="81"/>
      <c r="BG81" s="81"/>
      <c r="BH81" s="81"/>
      <c r="BI81" s="81"/>
      <c r="BJ81" s="81"/>
      <c r="BK81" s="81"/>
      <c r="BL81" s="81"/>
      <c r="BM81" s="81"/>
      <c r="BN81" s="81"/>
      <c r="BO81" s="81"/>
      <c r="BP81" s="81"/>
      <c r="BQ81" s="340">
        <f>VLOOKUP($D81,'[4]S251 Yr2'!$D$22:$W$96,19,0)</f>
        <v>3300</v>
      </c>
      <c r="BR81" s="340">
        <f>VLOOKUP($D81,'[4]S251 Yr2'!$D$22:$W$96,20,0)</f>
        <v>0</v>
      </c>
      <c r="BS81" s="340">
        <v>0</v>
      </c>
      <c r="BT81" s="340">
        <v>0</v>
      </c>
      <c r="BU81" s="340">
        <v>0</v>
      </c>
      <c r="BV81" s="340">
        <v>0</v>
      </c>
      <c r="BW81" s="340">
        <v>0</v>
      </c>
      <c r="BX81" s="340">
        <v>0</v>
      </c>
      <c r="BY81" s="340">
        <v>0</v>
      </c>
      <c r="BZ81" s="340">
        <v>0</v>
      </c>
      <c r="CA81" s="340">
        <v>0</v>
      </c>
      <c r="CB81" s="342">
        <f t="shared" si="30"/>
        <v>3300</v>
      </c>
      <c r="CC81" s="340">
        <v>0</v>
      </c>
      <c r="CD81" s="340">
        <v>0</v>
      </c>
      <c r="CE81" s="340">
        <v>0</v>
      </c>
      <c r="CF81" s="340">
        <v>0</v>
      </c>
      <c r="CG81" s="340">
        <v>0</v>
      </c>
      <c r="CH81" s="340">
        <v>0</v>
      </c>
      <c r="CI81" s="340">
        <f>VLOOKUP($D81,'[2]S251 Template'!$D$17:$AK$100,32,0)</f>
        <v>25234.08</v>
      </c>
      <c r="CJ81" s="340">
        <f>VLOOKUP($D81,'[2]S251 Template'!$D$17:$AK$100,33,0)</f>
        <v>16565.88</v>
      </c>
      <c r="CK81" s="340">
        <f>VLOOKUP($D81,'[2]S251 Template'!$D$17:$AK$100,34,0)</f>
        <v>814</v>
      </c>
      <c r="CL81" s="340">
        <v>0</v>
      </c>
      <c r="CM81" s="340">
        <v>0</v>
      </c>
      <c r="CN81" s="340">
        <v>0</v>
      </c>
      <c r="CO81" s="340">
        <v>0</v>
      </c>
      <c r="CP81" s="340">
        <v>0</v>
      </c>
      <c r="CQ81" s="340">
        <v>0</v>
      </c>
      <c r="CR81" s="340">
        <v>2820.255560048524</v>
      </c>
      <c r="CS81" s="340">
        <v>0</v>
      </c>
      <c r="CT81" s="341">
        <f t="shared" si="31"/>
        <v>45434.21556004853</v>
      </c>
      <c r="CU81" s="343"/>
      <c r="CV81" s="81"/>
      <c r="CW81" s="81"/>
      <c r="CX81" s="340">
        <f>VLOOKUP($D81,'[2]S251 Template'!$D$17:$AR$100,39,0)</f>
        <v>5526.716314203</v>
      </c>
      <c r="CY81" s="340">
        <f>VLOOKUP($D81,'[2]S251 Template'!$D$17:$AR$100,40,0)</f>
        <v>8606.651442387076</v>
      </c>
      <c r="CZ81" s="340">
        <f>VLOOKUP($D81,'[2]S251 Template'!$D$17:$AR$100,41,0)</f>
        <v>4526.35687345716</v>
      </c>
      <c r="DA81" s="341">
        <f t="shared" si="32"/>
        <v>18659.724630047236</v>
      </c>
      <c r="DB81" s="340">
        <f>VLOOKUP(D81,'[2]S251 Template'!$D$17:$AT$100,43,0)</f>
        <v>55153</v>
      </c>
      <c r="DC81" s="340">
        <v>0</v>
      </c>
      <c r="DD81" s="341">
        <f t="shared" si="33"/>
        <v>55153</v>
      </c>
      <c r="DE81" s="340">
        <f>VLOOKUP(D81,'[2]S251 Template'!$D$17:$AW$100,46,0)</f>
        <v>0</v>
      </c>
      <c r="DF81" s="340">
        <v>0</v>
      </c>
      <c r="DG81" s="341">
        <f t="shared" si="34"/>
        <v>0</v>
      </c>
      <c r="DH81" s="340">
        <v>0</v>
      </c>
      <c r="DI81" s="340">
        <v>0</v>
      </c>
      <c r="DJ81" s="341">
        <f t="shared" si="35"/>
        <v>0</v>
      </c>
      <c r="DK81" s="340">
        <f>VLOOKUP($D81,'[2]S251 Template'!$D$17:$BL$100,52,0)</f>
        <v>53637.6097125</v>
      </c>
      <c r="DL81" s="340">
        <f>VLOOKUP($D81,'[2]S251 Template'!$D$17:$BL$100,53,0)</f>
        <v>4875.152219999999</v>
      </c>
      <c r="DM81" s="340">
        <f>VLOOKUP($D81,'[2]S251 Template'!$D$17:$BL$100,54,0)</f>
        <v>1892.7061559999997</v>
      </c>
      <c r="DN81" s="340">
        <f>VLOOKUP($D81,'[2]S251 Template'!$D$17:$BL$100,55,0)</f>
        <v>215.080245</v>
      </c>
      <c r="DO81" s="340">
        <f>VLOOKUP($D81,'[2]S251 Template'!$D$17:$BL$100,56,0)</f>
        <v>77917.20074999999</v>
      </c>
      <c r="DP81" s="340">
        <f>VLOOKUP($D81,'[2]S251 Template'!$D$17:$BL$100,57,0)</f>
        <v>0</v>
      </c>
      <c r="DQ81" s="340">
        <f>VLOOKUP($D81,'[2]S251 Template'!$D$17:$BL$100,58,0)</f>
        <v>0</v>
      </c>
      <c r="DR81" s="340">
        <f>VLOOKUP($D81,'[2]S251 Template'!$D$17:$BL$100,59,0)</f>
        <v>21507.26</v>
      </c>
      <c r="DS81" s="340">
        <f>VLOOKUP($D81,'[2]S251 Template'!$D$17:$BL$100,60,0)</f>
        <v>3558</v>
      </c>
      <c r="DT81" s="340">
        <f>VLOOKUP($D81,'[2]S251 Template'!$D$17:$BL$100,61,0)</f>
        <v>0</v>
      </c>
      <c r="DU81" s="341">
        <f t="shared" si="36"/>
        <v>163603.0090835</v>
      </c>
      <c r="DV81" s="340">
        <f>VLOOKUP($D81,'[2]S251 Template'!$D$17:$DI$100,63,0)</f>
        <v>2164.596967739213</v>
      </c>
      <c r="DW81" s="340">
        <f>VLOOKUP($D81,'[2]S251 Template'!$D$17:$DI$100,64,0)</f>
        <v>2911.08</v>
      </c>
      <c r="DX81" s="340">
        <f>VLOOKUP($D81,'[2]S251 Template'!$D$17:$DI$100,65,0)</f>
        <v>26326.199999999997</v>
      </c>
      <c r="DY81" s="340">
        <f>VLOOKUP($D81,'[2]S251 Template'!$D$17:$DI$100,66,0)</f>
        <v>18294.84</v>
      </c>
      <c r="DZ81" s="341">
        <f t="shared" si="37"/>
        <v>49696.71696773921</v>
      </c>
      <c r="EA81" s="340">
        <f>VLOOKUP($D81,'[2]S251 Template'!$D$17:$DI$100,69,0)</f>
        <v>0</v>
      </c>
      <c r="EB81" s="340">
        <f>VLOOKUP($D81,'[2]S251 Template'!$D$17:$DI$100,70,0)</f>
        <v>0</v>
      </c>
      <c r="EC81" s="340">
        <f>VLOOKUP($D81,'[2]S251 Template'!$D$17:$DI$100,71,0)</f>
        <v>0</v>
      </c>
      <c r="ED81" s="340">
        <f>VLOOKUP($D81,'[2]S251 Template'!$D$17:$DI$100,72,0)</f>
        <v>0</v>
      </c>
      <c r="EE81" s="340">
        <f>VLOOKUP($D81,'[2]S251 Template'!$D$17:$DI$100,73,0)</f>
        <v>0</v>
      </c>
      <c r="EF81" s="340">
        <f>VLOOKUP($D81,'[2]S251 Template'!$D$17:$DI$100,74,0)</f>
        <v>0</v>
      </c>
      <c r="EG81" s="340">
        <f>VLOOKUP($D81,'[2]S251 Template'!$D$17:$DI$100,75,0)</f>
        <v>0</v>
      </c>
      <c r="EH81" s="340">
        <f>VLOOKUP($D81,'[2]S251 Template'!$D$17:$DI$100,76,0)</f>
        <v>0</v>
      </c>
      <c r="EI81" s="340">
        <v>0</v>
      </c>
      <c r="EJ81" s="341">
        <f>SUM(EA81:EI81)</f>
        <v>0</v>
      </c>
      <c r="EK81" s="340">
        <f>VLOOKUP($D81,'[2]S251 Template'!$D$17:$DI$100,78,0)</f>
        <v>5537.866666666667</v>
      </c>
      <c r="EL81" s="340">
        <f>VLOOKUP($D81,'[2]S251 Template'!$D$17:$DI$100,79,0)</f>
        <v>87225.9</v>
      </c>
      <c r="EM81" s="340">
        <f>VLOOKUP($D81,'[2]S251 Template'!$D$17:$DI$100,80,0)</f>
        <v>9587</v>
      </c>
      <c r="EN81" s="340">
        <v>0</v>
      </c>
      <c r="EO81" s="340">
        <v>0</v>
      </c>
      <c r="EP81" s="340">
        <v>0</v>
      </c>
      <c r="EQ81" s="340">
        <v>0</v>
      </c>
      <c r="ER81" s="340">
        <v>0</v>
      </c>
      <c r="ES81" s="340">
        <v>0</v>
      </c>
      <c r="ET81" s="340">
        <v>0</v>
      </c>
      <c r="EU81" s="340">
        <v>0</v>
      </c>
      <c r="EV81" s="341">
        <f>SUM(EK81:EU81)</f>
        <v>102350.76666666666</v>
      </c>
      <c r="EW81" s="340">
        <f>VLOOKUP($D81,'[2]S251 Template'!$D$17:$DI$100,84,0)</f>
        <v>52073.000000000015</v>
      </c>
      <c r="EX81" s="340">
        <f>VLOOKUP($D81,'[2]S251 Template'!$D$17:$DI$100,85,0)</f>
        <v>0</v>
      </c>
      <c r="EY81" s="340">
        <f>VLOOKUP($D81,'[2]S251 Template'!$D$17:$DI$100,86,0)</f>
        <v>0</v>
      </c>
      <c r="EZ81" s="340">
        <f>VLOOKUP($D81,'[2]S251 Template'!$D$17:$DI$100,87,0)</f>
        <v>0</v>
      </c>
      <c r="FA81" s="340">
        <f>VLOOKUP($D81,'[2]S251 Template'!$D$17:$DI$100,88,0)</f>
        <v>0</v>
      </c>
      <c r="FB81" s="340">
        <f>VLOOKUP($D81,'[2]S251 Template'!$D$17:$DI$100,89,0)</f>
        <v>0</v>
      </c>
      <c r="FC81" s="340">
        <f>VLOOKUP($D81,'[2]S251 Template'!$D$17:$DI$100,90,0)</f>
        <v>0</v>
      </c>
      <c r="FD81" s="340">
        <f>VLOOKUP($D81,'[2]S251 Template'!$D$17:$DI$100,91,0)</f>
        <v>0</v>
      </c>
      <c r="FE81" s="340">
        <v>0</v>
      </c>
      <c r="FF81" s="341">
        <f>SUM(EW81:FE81)</f>
        <v>52073.000000000015</v>
      </c>
      <c r="FG81" s="340">
        <v>0</v>
      </c>
      <c r="FH81" s="340">
        <v>0</v>
      </c>
      <c r="FI81" s="341">
        <f t="shared" si="38"/>
        <v>0</v>
      </c>
      <c r="FJ81" s="340">
        <f>VLOOKUP($D81,'[2]S251 Template'!$D$17:$DI$100,96,0)</f>
        <v>0</v>
      </c>
      <c r="FK81" s="340">
        <f>VLOOKUP($D81,'[2]S251 Template'!$D$17:$DI$100,97,0)</f>
        <v>-30044.618148148147</v>
      </c>
      <c r="FL81" s="340">
        <f>VLOOKUP($D81,'[2]S251 Template'!$D$17:$DI$100,98,0)</f>
        <v>0</v>
      </c>
      <c r="FM81" s="340">
        <v>0</v>
      </c>
      <c r="FN81" s="341">
        <f>SUM(FJ81:FM81)</f>
        <v>-30044.618148148147</v>
      </c>
      <c r="FO81" s="340">
        <f>VLOOKUP($D81,'[2]S251 Template'!$D$17:$DI$100,100,0)</f>
        <v>0</v>
      </c>
      <c r="FP81" s="341">
        <f t="shared" si="39"/>
        <v>122264.7</v>
      </c>
      <c r="FQ81" s="345">
        <f t="shared" si="40"/>
        <v>1155840.1473898534</v>
      </c>
      <c r="FR81" s="81"/>
      <c r="FS81" s="341">
        <f t="shared" si="41"/>
        <v>199.41052631578947</v>
      </c>
      <c r="FT81" s="341">
        <f t="shared" si="42"/>
        <v>5796.284522911533</v>
      </c>
      <c r="FU81" s="346" t="s">
        <v>518</v>
      </c>
      <c r="FV81" s="340">
        <f>VLOOKUP(D81,'[6]Sheet1'!$A$3:$E$87,5,0)</f>
        <v>36000</v>
      </c>
      <c r="FW81" s="340">
        <v>0</v>
      </c>
      <c r="FX81" s="340">
        <v>0</v>
      </c>
      <c r="FY81" s="340">
        <f t="shared" si="22"/>
        <v>240715.73371354723</v>
      </c>
    </row>
    <row r="82" spans="1:181" ht="12.75" customHeight="1" thickBot="1" thickTop="1">
      <c r="A82" s="113"/>
      <c r="B82" s="338"/>
      <c r="C82" s="320" t="s">
        <v>335</v>
      </c>
      <c r="D82" s="20">
        <v>3472</v>
      </c>
      <c r="E82" s="338"/>
      <c r="F82" s="401" t="s">
        <v>281</v>
      </c>
      <c r="G82" s="340">
        <f>VLOOKUP($D82,'[3]S251 Yr2'!$D$22:$AP$96,4,0)</f>
        <v>0</v>
      </c>
      <c r="H82" s="340">
        <f>VLOOKUP($D82,'[3]S251 Yr2'!$D$22:$AP$96,5,0)</f>
        <v>0</v>
      </c>
      <c r="I82" s="340">
        <f>VLOOKUP($D82,'[3]S251 Yr2'!$D$22:$AP$96,6,0)</f>
        <v>0</v>
      </c>
      <c r="J82" s="340">
        <f>VLOOKUP($D82,'[3]S251 Yr2'!$D$22:$AP$96,7,0)</f>
        <v>0</v>
      </c>
      <c r="K82" s="340">
        <f>VLOOKUP($D82,'[3]S251 Yr2'!$D$22:$AP$96,8,0)</f>
        <v>0</v>
      </c>
      <c r="L82" s="341">
        <f t="shared" si="23"/>
        <v>0</v>
      </c>
      <c r="M82" s="345">
        <f t="shared" si="24"/>
        <v>0</v>
      </c>
      <c r="N82" s="341">
        <f t="shared" si="25"/>
        <v>0</v>
      </c>
      <c r="O82" s="340">
        <f>VLOOKUP($D82,'[4]S251 Yr2'!$D$22:$AU$96,12,0)</f>
        <v>0</v>
      </c>
      <c r="P82" s="340">
        <f>VLOOKUP($D82,'[4]S251 Yr2'!$D$22:$AU$96,13,0)</f>
        <v>0</v>
      </c>
      <c r="Q82" s="340">
        <f>VLOOKUP($D82,'[4]S251 Yr2'!$D$22:$AU$96,14,0)</f>
        <v>0</v>
      </c>
      <c r="R82" s="340">
        <f>VLOOKUP($D82,'[4]S251 Yr2'!$D$22:$AU$96,15,0)</f>
        <v>0</v>
      </c>
      <c r="S82" s="342">
        <f t="shared" si="26"/>
        <v>0</v>
      </c>
      <c r="T82" s="358">
        <f t="shared" si="27"/>
        <v>0</v>
      </c>
      <c r="U82" s="340">
        <v>0</v>
      </c>
      <c r="V82" s="340">
        <v>0</v>
      </c>
      <c r="W82" s="340">
        <v>0</v>
      </c>
      <c r="X82" s="340">
        <f>VLOOKUP($D82,'[2]S251 Template'!$D$17:$DI$100,7,0)</f>
        <v>30</v>
      </c>
      <c r="Y82" s="340">
        <f>VLOOKUP($D82,'[2]S251 Template'!$D$17:$DI$100,8,0)</f>
        <v>31</v>
      </c>
      <c r="Z82" s="340">
        <f>VLOOKUP($D82,'[2]S251 Template'!$D$17:$DI$100,9,0)</f>
        <v>30</v>
      </c>
      <c r="AA82" s="340">
        <f>VLOOKUP($D82,'[2]S251 Template'!$D$17:$DI$100,10,0)</f>
        <v>30</v>
      </c>
      <c r="AB82" s="340">
        <f>VLOOKUP($D82,'[2]S251 Template'!$D$17:$DI$100,11,0)</f>
        <v>30</v>
      </c>
      <c r="AC82" s="340">
        <f>VLOOKUP($D82,'[2]S251 Template'!$D$17:$DI$100,12,0)</f>
        <v>30</v>
      </c>
      <c r="AD82" s="340">
        <f>VLOOKUP($D82,'[2]S251 Template'!$D$17:$DI$100,13,0)</f>
        <v>30</v>
      </c>
      <c r="AE82" s="340">
        <f>VLOOKUP($D82,'[2]S251 Template'!$D$17:$DI$100,14,0)</f>
        <v>0</v>
      </c>
      <c r="AF82" s="340">
        <v>0</v>
      </c>
      <c r="AG82" s="340">
        <v>0</v>
      </c>
      <c r="AH82" s="340">
        <v>0</v>
      </c>
      <c r="AI82" s="340">
        <v>0</v>
      </c>
      <c r="AJ82" s="340">
        <v>0</v>
      </c>
      <c r="AK82" s="341">
        <f t="shared" si="28"/>
        <v>691270.001646</v>
      </c>
      <c r="AL82" s="341">
        <f t="shared" si="29"/>
        <v>211</v>
      </c>
      <c r="AM82" s="81"/>
      <c r="AN82" s="81"/>
      <c r="AO82" s="81"/>
      <c r="AP82" s="81"/>
      <c r="AQ82" s="81"/>
      <c r="AR82" s="81"/>
      <c r="AS82" s="81"/>
      <c r="AT82" s="81"/>
      <c r="AU82" s="81"/>
      <c r="AV82" s="81"/>
      <c r="AW82" s="81"/>
      <c r="AX82" s="81"/>
      <c r="AY82" s="81"/>
      <c r="AZ82" s="81"/>
      <c r="BA82" s="81"/>
      <c r="BB82" s="81"/>
      <c r="BC82" s="118"/>
      <c r="BD82" s="81"/>
      <c r="BE82" s="81"/>
      <c r="BF82" s="81"/>
      <c r="BG82" s="81"/>
      <c r="BH82" s="81"/>
      <c r="BI82" s="81"/>
      <c r="BJ82" s="81"/>
      <c r="BK82" s="81"/>
      <c r="BL82" s="81"/>
      <c r="BM82" s="81"/>
      <c r="BN82" s="81"/>
      <c r="BO82" s="81"/>
      <c r="BP82" s="81"/>
      <c r="BQ82" s="340">
        <f>VLOOKUP($D82,'[4]S251 Yr2'!$D$22:$W$96,19,0)</f>
        <v>0</v>
      </c>
      <c r="BR82" s="340">
        <f>VLOOKUP($D82,'[4]S251 Yr2'!$D$22:$W$96,20,0)</f>
        <v>0</v>
      </c>
      <c r="BS82" s="340">
        <v>0</v>
      </c>
      <c r="BT82" s="340">
        <v>0</v>
      </c>
      <c r="BU82" s="340">
        <v>0</v>
      </c>
      <c r="BV82" s="340">
        <v>0</v>
      </c>
      <c r="BW82" s="340">
        <v>0</v>
      </c>
      <c r="BX82" s="340">
        <v>0</v>
      </c>
      <c r="BY82" s="340">
        <v>0</v>
      </c>
      <c r="BZ82" s="340">
        <v>0</v>
      </c>
      <c r="CA82" s="340">
        <v>0</v>
      </c>
      <c r="CB82" s="342">
        <f t="shared" si="30"/>
        <v>0</v>
      </c>
      <c r="CC82" s="340">
        <v>0</v>
      </c>
      <c r="CD82" s="340">
        <v>0</v>
      </c>
      <c r="CE82" s="340">
        <v>0</v>
      </c>
      <c r="CF82" s="340">
        <v>0</v>
      </c>
      <c r="CG82" s="340">
        <v>0</v>
      </c>
      <c r="CH82" s="340">
        <v>0</v>
      </c>
      <c r="CI82" s="340">
        <f>VLOOKUP($D82,'[2]S251 Template'!$D$17:$AK$100,32,0)</f>
        <v>17348.43</v>
      </c>
      <c r="CJ82" s="340">
        <f>VLOOKUP($D82,'[2]S251 Template'!$D$17:$AK$100,33,0)</f>
        <v>23218.32</v>
      </c>
      <c r="CK82" s="340">
        <f>VLOOKUP($D82,'[2]S251 Template'!$D$17:$AK$100,34,0)</f>
        <v>981</v>
      </c>
      <c r="CL82" s="340">
        <v>0</v>
      </c>
      <c r="CM82" s="340">
        <v>0</v>
      </c>
      <c r="CN82" s="340">
        <v>0</v>
      </c>
      <c r="CO82" s="340">
        <v>0</v>
      </c>
      <c r="CP82" s="340">
        <v>0</v>
      </c>
      <c r="CQ82" s="340">
        <v>0</v>
      </c>
      <c r="CR82" s="340">
        <v>3400.4224181156487</v>
      </c>
      <c r="CS82" s="340">
        <v>0</v>
      </c>
      <c r="CT82" s="341">
        <f t="shared" si="31"/>
        <v>44948.172418115646</v>
      </c>
      <c r="CU82" s="343"/>
      <c r="CV82" s="81"/>
      <c r="CW82" s="81"/>
      <c r="CX82" s="340">
        <f>VLOOKUP($D82,'[2]S251 Template'!$D$17:$AR$100,39,0)</f>
        <v>6316.247216232</v>
      </c>
      <c r="CY82" s="340">
        <f>VLOOKUP($D82,'[2]S251 Template'!$D$17:$AR$100,40,0)</f>
        <v>9858.528015825195</v>
      </c>
      <c r="CZ82" s="340">
        <f>VLOOKUP($D82,'[2]S251 Template'!$D$17:$AR$100,41,0)</f>
        <v>3175.20556794756</v>
      </c>
      <c r="DA82" s="341">
        <f t="shared" si="32"/>
        <v>19349.980800004756</v>
      </c>
      <c r="DB82" s="340">
        <f>VLOOKUP(D82,'[2]S251 Template'!$D$17:$AT$100,43,0)</f>
        <v>78871</v>
      </c>
      <c r="DC82" s="340">
        <v>0</v>
      </c>
      <c r="DD82" s="341">
        <f t="shared" si="33"/>
        <v>78871</v>
      </c>
      <c r="DE82" s="340">
        <f>VLOOKUP(D82,'[2]S251 Template'!$D$17:$AW$100,46,0)</f>
        <v>0</v>
      </c>
      <c r="DF82" s="340">
        <v>0</v>
      </c>
      <c r="DG82" s="341">
        <f t="shared" si="34"/>
        <v>0</v>
      </c>
      <c r="DH82" s="340">
        <v>0</v>
      </c>
      <c r="DI82" s="340">
        <v>0</v>
      </c>
      <c r="DJ82" s="341">
        <f t="shared" si="35"/>
        <v>0</v>
      </c>
      <c r="DK82" s="340">
        <f>VLOOKUP($D82,'[2]S251 Template'!$D$17:$BL$100,52,0)</f>
        <v>25652.769862499998</v>
      </c>
      <c r="DL82" s="340">
        <f>VLOOKUP($D82,'[2]S251 Template'!$D$17:$BL$100,53,0)</f>
        <v>1720.64196</v>
      </c>
      <c r="DM82" s="340">
        <f>VLOOKUP($D82,'[2]S251 Template'!$D$17:$BL$100,54,0)</f>
        <v>573.54732</v>
      </c>
      <c r="DN82" s="340">
        <f>VLOOKUP($D82,'[2]S251 Template'!$D$17:$BL$100,55,0)</f>
        <v>4301.6049</v>
      </c>
      <c r="DO82" s="340">
        <f>VLOOKUP($D82,'[2]S251 Template'!$D$17:$BL$100,56,0)</f>
        <v>55509.639749999995</v>
      </c>
      <c r="DP82" s="340">
        <f>VLOOKUP($D82,'[2]S251 Template'!$D$17:$BL$100,57,0)</f>
        <v>0</v>
      </c>
      <c r="DQ82" s="340">
        <f>VLOOKUP($D82,'[2]S251 Template'!$D$17:$BL$100,58,0)</f>
        <v>0</v>
      </c>
      <c r="DR82" s="340">
        <f>VLOOKUP($D82,'[2]S251 Template'!$D$17:$BL$100,59,0)</f>
        <v>0</v>
      </c>
      <c r="DS82" s="340">
        <f>VLOOKUP($D82,'[2]S251 Template'!$D$17:$BL$100,60,0)</f>
        <v>0</v>
      </c>
      <c r="DT82" s="340">
        <f>VLOOKUP($D82,'[2]S251 Template'!$D$17:$BL$100,61,0)</f>
        <v>0</v>
      </c>
      <c r="DU82" s="341">
        <f t="shared" si="36"/>
        <v>87758.20379249999</v>
      </c>
      <c r="DV82" s="340">
        <f>VLOOKUP($D82,'[2]S251 Template'!$D$17:$DI$100,63,0)</f>
        <v>2758.731383222225</v>
      </c>
      <c r="DW82" s="340">
        <f>VLOOKUP($D82,'[2]S251 Template'!$D$17:$DI$100,64,0)</f>
        <v>2543.88</v>
      </c>
      <c r="DX82" s="340">
        <f>VLOOKUP($D82,'[2]S251 Template'!$D$17:$DI$100,65,0)</f>
        <v>26858.640000000003</v>
      </c>
      <c r="DY82" s="340">
        <f>VLOOKUP($D82,'[2]S251 Template'!$D$17:$DI$100,66,0)</f>
        <v>15554.039999999999</v>
      </c>
      <c r="DZ82" s="341">
        <f t="shared" si="37"/>
        <v>47715.291383222226</v>
      </c>
      <c r="EA82" s="340">
        <f>VLOOKUP($D82,'[2]S251 Template'!$D$17:$DI$100,69,0)</f>
        <v>0</v>
      </c>
      <c r="EB82" s="340">
        <f>VLOOKUP($D82,'[2]S251 Template'!$D$17:$DI$100,70,0)</f>
        <v>0</v>
      </c>
      <c r="EC82" s="340">
        <f>VLOOKUP($D82,'[2]S251 Template'!$D$17:$DI$100,71,0)</f>
        <v>0</v>
      </c>
      <c r="ED82" s="340">
        <f>VLOOKUP($D82,'[2]S251 Template'!$D$17:$DI$100,72,0)</f>
        <v>0</v>
      </c>
      <c r="EE82" s="340">
        <f>VLOOKUP($D82,'[2]S251 Template'!$D$17:$DI$100,73,0)</f>
        <v>0</v>
      </c>
      <c r="EF82" s="340">
        <f>VLOOKUP($D82,'[2]S251 Template'!$D$17:$DI$100,74,0)</f>
        <v>0</v>
      </c>
      <c r="EG82" s="340">
        <f>VLOOKUP($D82,'[2]S251 Template'!$D$17:$DI$100,75,0)</f>
        <v>0</v>
      </c>
      <c r="EH82" s="340">
        <f>VLOOKUP($D82,'[2]S251 Template'!$D$17:$DI$100,76,0)</f>
        <v>0</v>
      </c>
      <c r="EI82" s="340">
        <v>0</v>
      </c>
      <c r="EJ82" s="341">
        <f>SUM(EA82:EI82)</f>
        <v>0</v>
      </c>
      <c r="EK82" s="340">
        <f>VLOOKUP($D82,'[2]S251 Template'!$D$17:$DI$100,78,0)</f>
        <v>0</v>
      </c>
      <c r="EL82" s="340">
        <f>VLOOKUP($D82,'[2]S251 Template'!$D$17:$DI$100,79,0)</f>
        <v>69038.9</v>
      </c>
      <c r="EM82" s="340">
        <f>VLOOKUP($D82,'[2]S251 Template'!$D$17:$DI$100,80,0)</f>
        <v>35608</v>
      </c>
      <c r="EN82" s="340">
        <v>0</v>
      </c>
      <c r="EO82" s="340">
        <v>0</v>
      </c>
      <c r="EP82" s="340">
        <v>0</v>
      </c>
      <c r="EQ82" s="340">
        <v>0</v>
      </c>
      <c r="ER82" s="340">
        <v>0</v>
      </c>
      <c r="ES82" s="340">
        <v>0</v>
      </c>
      <c r="ET82" s="340">
        <v>0</v>
      </c>
      <c r="EU82" s="340">
        <v>0</v>
      </c>
      <c r="EV82" s="341">
        <f>SUM(EK82:EU82)</f>
        <v>104646.9</v>
      </c>
      <c r="EW82" s="340">
        <f>VLOOKUP($D82,'[2]S251 Template'!$D$17:$DI$100,84,0)</f>
        <v>0</v>
      </c>
      <c r="EX82" s="340">
        <f>VLOOKUP($D82,'[2]S251 Template'!$D$17:$DI$100,85,0)</f>
        <v>0</v>
      </c>
      <c r="EY82" s="340">
        <f>VLOOKUP($D82,'[2]S251 Template'!$D$17:$DI$100,86,0)</f>
        <v>0</v>
      </c>
      <c r="EZ82" s="340">
        <f>VLOOKUP($D82,'[2]S251 Template'!$D$17:$DI$100,87,0)</f>
        <v>0</v>
      </c>
      <c r="FA82" s="340">
        <f>VLOOKUP($D82,'[2]S251 Template'!$D$17:$DI$100,88,0)</f>
        <v>0</v>
      </c>
      <c r="FB82" s="340">
        <f>VLOOKUP($D82,'[2]S251 Template'!$D$17:$DI$100,89,0)</f>
        <v>0</v>
      </c>
      <c r="FC82" s="340">
        <f>VLOOKUP($D82,'[2]S251 Template'!$D$17:$DI$100,90,0)</f>
        <v>0</v>
      </c>
      <c r="FD82" s="340">
        <f>VLOOKUP($D82,'[2]S251 Template'!$D$17:$DI$100,91,0)</f>
        <v>0</v>
      </c>
      <c r="FE82" s="340">
        <v>0</v>
      </c>
      <c r="FF82" s="341">
        <f>SUM(EW82:FE82)</f>
        <v>0</v>
      </c>
      <c r="FG82" s="340">
        <v>0</v>
      </c>
      <c r="FH82" s="340">
        <v>0</v>
      </c>
      <c r="FI82" s="341">
        <f t="shared" si="38"/>
        <v>0</v>
      </c>
      <c r="FJ82" s="340">
        <f>VLOOKUP($D82,'[2]S251 Template'!$D$17:$DI$100,96,0)</f>
        <v>0</v>
      </c>
      <c r="FK82" s="340">
        <f>VLOOKUP($D82,'[2]S251 Template'!$D$17:$DI$100,97,0)</f>
        <v>0</v>
      </c>
      <c r="FL82" s="340">
        <f>VLOOKUP($D82,'[2]S251 Template'!$D$17:$DI$100,98,0)</f>
        <v>0</v>
      </c>
      <c r="FM82" s="340">
        <v>0</v>
      </c>
      <c r="FN82" s="341">
        <f>SUM(FJ82:FM82)</f>
        <v>0</v>
      </c>
      <c r="FO82" s="340">
        <f>VLOOKUP($D82,'[2]S251 Template'!$D$17:$DI$100,100,0)</f>
        <v>0</v>
      </c>
      <c r="FP82" s="341">
        <f t="shared" si="39"/>
        <v>0</v>
      </c>
      <c r="FQ82" s="345">
        <f t="shared" si="40"/>
        <v>1074559.5500398425</v>
      </c>
      <c r="FR82" s="81"/>
      <c r="FS82" s="341">
        <f t="shared" si="41"/>
        <v>211</v>
      </c>
      <c r="FT82" s="341">
        <f t="shared" si="42"/>
        <v>5092.699289288353</v>
      </c>
      <c r="FU82" s="346" t="s">
        <v>517</v>
      </c>
      <c r="FV82" s="340">
        <f>VLOOKUP(D82,'[6]Sheet1'!$A$3:$E$87,5,0)</f>
        <v>27600</v>
      </c>
      <c r="FW82" s="340">
        <v>0</v>
      </c>
      <c r="FX82" s="340">
        <v>0</v>
      </c>
      <c r="FY82" s="340">
        <f t="shared" si="22"/>
        <v>185979.18459250475</v>
      </c>
    </row>
    <row r="83" spans="1:181" ht="12.75" customHeight="1" thickBot="1" thickTop="1">
      <c r="A83" s="113"/>
      <c r="B83" s="338"/>
      <c r="C83" s="320" t="s">
        <v>336</v>
      </c>
      <c r="D83" s="20">
        <v>3478</v>
      </c>
      <c r="E83" s="338"/>
      <c r="F83" s="401" t="s">
        <v>281</v>
      </c>
      <c r="G83" s="340">
        <f>VLOOKUP($D83,'[3]S251 Yr2'!$D$22:$AP$96,4,0)</f>
        <v>0</v>
      </c>
      <c r="H83" s="340">
        <f>VLOOKUP($D83,'[3]S251 Yr2'!$D$22:$AP$96,5,0)</f>
        <v>0</v>
      </c>
      <c r="I83" s="340">
        <f>VLOOKUP($D83,'[3]S251 Yr2'!$D$22:$AP$96,6,0)</f>
        <v>0</v>
      </c>
      <c r="J83" s="340">
        <f>VLOOKUP($D83,'[3]S251 Yr2'!$D$22:$AP$96,7,0)</f>
        <v>0</v>
      </c>
      <c r="K83" s="340">
        <f>VLOOKUP($D83,'[3]S251 Yr2'!$D$22:$AP$96,8,0)</f>
        <v>0</v>
      </c>
      <c r="L83" s="341">
        <f t="shared" si="23"/>
        <v>0</v>
      </c>
      <c r="M83" s="345">
        <f t="shared" si="24"/>
        <v>0</v>
      </c>
      <c r="N83" s="341">
        <f t="shared" si="25"/>
        <v>0</v>
      </c>
      <c r="O83" s="340">
        <f>VLOOKUP($D83,'[4]S251 Yr2'!$D$22:$AU$96,12,0)</f>
        <v>0</v>
      </c>
      <c r="P83" s="340">
        <f>VLOOKUP($D83,'[4]S251 Yr2'!$D$22:$AU$96,13,0)</f>
        <v>0</v>
      </c>
      <c r="Q83" s="340">
        <f>VLOOKUP($D83,'[4]S251 Yr2'!$D$22:$AU$96,14,0)</f>
        <v>0</v>
      </c>
      <c r="R83" s="340">
        <f>VLOOKUP($D83,'[4]S251 Yr2'!$D$22:$AU$96,15,0)</f>
        <v>0</v>
      </c>
      <c r="S83" s="342">
        <f t="shared" si="26"/>
        <v>0</v>
      </c>
      <c r="T83" s="358">
        <f t="shared" si="27"/>
        <v>0</v>
      </c>
      <c r="U83" s="340">
        <v>0</v>
      </c>
      <c r="V83" s="340">
        <v>0</v>
      </c>
      <c r="W83" s="340">
        <v>0</v>
      </c>
      <c r="X83" s="340">
        <f>VLOOKUP($D83,'[2]S251 Template'!$D$17:$DI$100,7,0)</f>
        <v>54</v>
      </c>
      <c r="Y83" s="340">
        <f>VLOOKUP($D83,'[2]S251 Template'!$D$17:$DI$100,8,0)</f>
        <v>29</v>
      </c>
      <c r="Z83" s="340">
        <f>VLOOKUP($D83,'[2]S251 Template'!$D$17:$DI$100,9,0)</f>
        <v>28</v>
      </c>
      <c r="AA83" s="340">
        <f>VLOOKUP($D83,'[2]S251 Template'!$D$17:$DI$100,10,0)</f>
        <v>41</v>
      </c>
      <c r="AB83" s="340">
        <f>VLOOKUP($D83,'[2]S251 Template'!$D$17:$DI$100,11,0)</f>
        <v>37</v>
      </c>
      <c r="AC83" s="340">
        <f>VLOOKUP($D83,'[2]S251 Template'!$D$17:$DI$100,12,0)</f>
        <v>36</v>
      </c>
      <c r="AD83" s="340">
        <f>VLOOKUP($D83,'[2]S251 Template'!$D$17:$DI$100,13,0)</f>
        <v>28</v>
      </c>
      <c r="AE83" s="340">
        <f>VLOOKUP($D83,'[2]S251 Template'!$D$17:$DI$100,14,0)</f>
        <v>0</v>
      </c>
      <c r="AF83" s="340">
        <v>0</v>
      </c>
      <c r="AG83" s="340">
        <v>0</v>
      </c>
      <c r="AH83" s="340">
        <v>0</v>
      </c>
      <c r="AI83" s="340">
        <v>0</v>
      </c>
      <c r="AJ83" s="340">
        <v>0</v>
      </c>
      <c r="AK83" s="341">
        <f t="shared" si="28"/>
        <v>842113.2051780001</v>
      </c>
      <c r="AL83" s="341">
        <f t="shared" si="29"/>
        <v>253</v>
      </c>
      <c r="AM83" s="81"/>
      <c r="AN83" s="81"/>
      <c r="AO83" s="81"/>
      <c r="AP83" s="81"/>
      <c r="AQ83" s="81"/>
      <c r="AR83" s="81"/>
      <c r="AS83" s="81"/>
      <c r="AT83" s="81"/>
      <c r="AU83" s="81"/>
      <c r="AV83" s="81"/>
      <c r="AW83" s="81"/>
      <c r="AX83" s="81"/>
      <c r="AY83" s="81"/>
      <c r="AZ83" s="81"/>
      <c r="BA83" s="81"/>
      <c r="BB83" s="81"/>
      <c r="BC83" s="118"/>
      <c r="BD83" s="81"/>
      <c r="BE83" s="81"/>
      <c r="BF83" s="81"/>
      <c r="BG83" s="81"/>
      <c r="BH83" s="81"/>
      <c r="BI83" s="81"/>
      <c r="BJ83" s="81"/>
      <c r="BK83" s="81"/>
      <c r="BL83" s="81"/>
      <c r="BM83" s="81"/>
      <c r="BN83" s="81"/>
      <c r="BO83" s="81"/>
      <c r="BP83" s="81"/>
      <c r="BQ83" s="340">
        <f>VLOOKUP($D83,'[4]S251 Yr2'!$D$22:$W$96,19,0)</f>
        <v>0</v>
      </c>
      <c r="BR83" s="340">
        <f>VLOOKUP($D83,'[4]S251 Yr2'!$D$22:$W$96,20,0)</f>
        <v>0</v>
      </c>
      <c r="BS83" s="340">
        <v>0</v>
      </c>
      <c r="BT83" s="340">
        <v>0</v>
      </c>
      <c r="BU83" s="340">
        <v>0</v>
      </c>
      <c r="BV83" s="340">
        <v>0</v>
      </c>
      <c r="BW83" s="340">
        <v>0</v>
      </c>
      <c r="BX83" s="340">
        <v>0</v>
      </c>
      <c r="BY83" s="340">
        <v>0</v>
      </c>
      <c r="BZ83" s="340">
        <v>0</v>
      </c>
      <c r="CA83" s="340">
        <v>0</v>
      </c>
      <c r="CB83" s="342">
        <f t="shared" si="30"/>
        <v>0</v>
      </c>
      <c r="CC83" s="340">
        <v>0</v>
      </c>
      <c r="CD83" s="340">
        <v>0</v>
      </c>
      <c r="CE83" s="340">
        <v>0</v>
      </c>
      <c r="CF83" s="340">
        <v>0</v>
      </c>
      <c r="CG83" s="340">
        <v>0</v>
      </c>
      <c r="CH83" s="340">
        <v>0</v>
      </c>
      <c r="CI83" s="340">
        <f>VLOOKUP($D83,'[2]S251 Template'!$D$17:$AK$100,32,0)</f>
        <v>31016.89</v>
      </c>
      <c r="CJ83" s="340">
        <f>VLOOKUP($D83,'[2]S251 Template'!$D$17:$AK$100,33,0)</f>
        <v>25305.36</v>
      </c>
      <c r="CK83" s="340">
        <f>VLOOKUP($D83,'[2]S251 Template'!$D$17:$AK$100,34,0)</f>
        <v>1176</v>
      </c>
      <c r="CL83" s="340">
        <v>0</v>
      </c>
      <c r="CM83" s="340">
        <v>0</v>
      </c>
      <c r="CN83" s="340">
        <v>0</v>
      </c>
      <c r="CO83" s="340">
        <v>0</v>
      </c>
      <c r="CP83" s="340">
        <v>0</v>
      </c>
      <c r="CQ83" s="340">
        <v>0</v>
      </c>
      <c r="CR83" s="340">
        <v>4077.2837525272944</v>
      </c>
      <c r="CS83" s="340">
        <v>0</v>
      </c>
      <c r="CT83" s="341">
        <f t="shared" si="31"/>
        <v>61575.53375252729</v>
      </c>
      <c r="CU83" s="343"/>
      <c r="CV83" s="81"/>
      <c r="CW83" s="81"/>
      <c r="CX83" s="340">
        <f>VLOOKUP($D83,'[2]S251 Template'!$D$17:$AR$100,39,0)</f>
        <v>8109.562064216674</v>
      </c>
      <c r="CY83" s="340">
        <f>VLOOKUP($D83,'[2]S251 Template'!$D$17:$AR$100,40,0)</f>
        <v>9813.05386679005</v>
      </c>
      <c r="CZ83" s="340">
        <f>VLOOKUP($D83,'[2]S251 Template'!$D$17:$AR$100,41,0)</f>
        <v>19648.569316039928</v>
      </c>
      <c r="DA83" s="341">
        <f t="shared" si="32"/>
        <v>37571.185247046655</v>
      </c>
      <c r="DB83" s="340">
        <f>VLOOKUP(D83,'[2]S251 Template'!$D$17:$AT$100,43,0)</f>
        <v>14670</v>
      </c>
      <c r="DC83" s="340">
        <v>0</v>
      </c>
      <c r="DD83" s="341">
        <f t="shared" si="33"/>
        <v>14670</v>
      </c>
      <c r="DE83" s="340">
        <f>VLOOKUP(D83,'[2]S251 Template'!$D$17:$AW$100,46,0)</f>
        <v>0</v>
      </c>
      <c r="DF83" s="340">
        <v>0</v>
      </c>
      <c r="DG83" s="341">
        <f t="shared" si="34"/>
        <v>0</v>
      </c>
      <c r="DH83" s="340">
        <v>0</v>
      </c>
      <c r="DI83" s="340">
        <v>0</v>
      </c>
      <c r="DJ83" s="341">
        <f t="shared" si="35"/>
        <v>0</v>
      </c>
      <c r="DK83" s="340">
        <f>VLOOKUP($D83,'[2]S251 Template'!$D$17:$BL$100,52,0)</f>
        <v>65557.0785375</v>
      </c>
      <c r="DL83" s="340">
        <f>VLOOKUP($D83,'[2]S251 Template'!$D$17:$BL$100,53,0)</f>
        <v>4960.939212307692</v>
      </c>
      <c r="DM83" s="340">
        <f>VLOOKUP($D83,'[2]S251 Template'!$D$17:$BL$100,54,0)</f>
        <v>2480.469606153846</v>
      </c>
      <c r="DN83" s="340">
        <f>VLOOKUP($D83,'[2]S251 Template'!$D$17:$BL$100,55,0)</f>
        <v>0</v>
      </c>
      <c r="DO83" s="340">
        <f>VLOOKUP($D83,'[2]S251 Template'!$D$17:$BL$100,56,0)</f>
        <v>91952.39508653844</v>
      </c>
      <c r="DP83" s="340">
        <f>VLOOKUP($D83,'[2]S251 Template'!$D$17:$BL$100,57,0)</f>
        <v>0</v>
      </c>
      <c r="DQ83" s="340">
        <f>VLOOKUP($D83,'[2]S251 Template'!$D$17:$BL$100,58,0)</f>
        <v>0</v>
      </c>
      <c r="DR83" s="340">
        <f>VLOOKUP($D83,'[2]S251 Template'!$D$17:$BL$100,59,0)</f>
        <v>19516.7674656102</v>
      </c>
      <c r="DS83" s="340">
        <f>VLOOKUP($D83,'[2]S251 Template'!$D$17:$BL$100,60,0)</f>
        <v>0</v>
      </c>
      <c r="DT83" s="340">
        <f>VLOOKUP($D83,'[2]S251 Template'!$D$17:$BL$100,61,0)</f>
        <v>0</v>
      </c>
      <c r="DU83" s="341">
        <f t="shared" si="36"/>
        <v>184467.64990811018</v>
      </c>
      <c r="DV83" s="340">
        <f>VLOOKUP($D83,'[2]S251 Template'!$D$17:$DI$100,63,0)</f>
        <v>3009.800258581696</v>
      </c>
      <c r="DW83" s="340">
        <f>VLOOKUP($D83,'[2]S251 Template'!$D$17:$DI$100,64,0)</f>
        <v>2543.88</v>
      </c>
      <c r="DX83" s="340">
        <f>VLOOKUP($D83,'[2]S251 Template'!$D$17:$DI$100,65,0)</f>
        <v>35160.76</v>
      </c>
      <c r="DY83" s="340">
        <f>VLOOKUP($D83,'[2]S251 Template'!$D$17:$DI$100,66,0)</f>
        <v>22398.046000000002</v>
      </c>
      <c r="DZ83" s="341">
        <f t="shared" si="37"/>
        <v>63112.4862585817</v>
      </c>
      <c r="EA83" s="340">
        <f>VLOOKUP($D83,'[2]S251 Template'!$D$17:$DI$100,69,0)</f>
        <v>0</v>
      </c>
      <c r="EB83" s="340">
        <f>VLOOKUP($D83,'[2]S251 Template'!$D$17:$DI$100,70,0)</f>
        <v>0</v>
      </c>
      <c r="EC83" s="340">
        <f>VLOOKUP($D83,'[2]S251 Template'!$D$17:$DI$100,71,0)</f>
        <v>0</v>
      </c>
      <c r="ED83" s="340">
        <f>VLOOKUP($D83,'[2]S251 Template'!$D$17:$DI$100,72,0)</f>
        <v>0</v>
      </c>
      <c r="EE83" s="340">
        <f>VLOOKUP($D83,'[2]S251 Template'!$D$17:$DI$100,73,0)</f>
        <v>0</v>
      </c>
      <c r="EF83" s="340">
        <f>VLOOKUP($D83,'[2]S251 Template'!$D$17:$DI$100,74,0)</f>
        <v>0</v>
      </c>
      <c r="EG83" s="340">
        <f>VLOOKUP($D83,'[2]S251 Template'!$D$17:$DI$100,75,0)</f>
        <v>0</v>
      </c>
      <c r="EH83" s="340">
        <f>VLOOKUP($D83,'[2]S251 Template'!$D$17:$DI$100,76,0)</f>
        <v>0</v>
      </c>
      <c r="EI83" s="340">
        <v>0</v>
      </c>
      <c r="EJ83" s="341">
        <f>SUM(EA83:EI83)</f>
        <v>0</v>
      </c>
      <c r="EK83" s="340">
        <f>VLOOKUP($D83,'[2]S251 Template'!$D$17:$DI$100,78,0)</f>
        <v>3322.72</v>
      </c>
      <c r="EL83" s="340">
        <f>VLOOKUP($D83,'[2]S251 Template'!$D$17:$DI$100,79,0)</f>
        <v>56460.899999999994</v>
      </c>
      <c r="EM83" s="340">
        <f>VLOOKUP($D83,'[2]S251 Template'!$D$17:$DI$100,80,0)</f>
        <v>41086</v>
      </c>
      <c r="EN83" s="340">
        <v>0</v>
      </c>
      <c r="EO83" s="340">
        <v>0</v>
      </c>
      <c r="EP83" s="340">
        <v>0</v>
      </c>
      <c r="EQ83" s="340">
        <v>0</v>
      </c>
      <c r="ER83" s="340">
        <v>0</v>
      </c>
      <c r="ES83" s="340">
        <v>0</v>
      </c>
      <c r="ET83" s="340">
        <v>0</v>
      </c>
      <c r="EU83" s="340">
        <v>0</v>
      </c>
      <c r="EV83" s="341">
        <f>SUM(EK83:EU83)</f>
        <v>100869.62</v>
      </c>
      <c r="EW83" s="340">
        <f>VLOOKUP($D83,'[2]S251 Template'!$D$17:$DI$100,84,0)</f>
        <v>0</v>
      </c>
      <c r="EX83" s="340">
        <f>VLOOKUP($D83,'[2]S251 Template'!$D$17:$DI$100,85,0)</f>
        <v>22316.1</v>
      </c>
      <c r="EY83" s="340">
        <f>VLOOKUP($D83,'[2]S251 Template'!$D$17:$DI$100,86,0)</f>
        <v>0</v>
      </c>
      <c r="EZ83" s="340">
        <f>VLOOKUP($D83,'[2]S251 Template'!$D$17:$DI$100,87,0)</f>
        <v>0</v>
      </c>
      <c r="FA83" s="340">
        <f>VLOOKUP($D83,'[2]S251 Template'!$D$17:$DI$100,88,0)</f>
        <v>2000.0000000000002</v>
      </c>
      <c r="FB83" s="340">
        <f>VLOOKUP($D83,'[2]S251 Template'!$D$17:$DI$100,89,0)</f>
        <v>0</v>
      </c>
      <c r="FC83" s="340">
        <f>VLOOKUP($D83,'[2]S251 Template'!$D$17:$DI$100,90,0)</f>
        <v>0</v>
      </c>
      <c r="FD83" s="340">
        <f>VLOOKUP($D83,'[2]S251 Template'!$D$17:$DI$100,91,0)</f>
        <v>55000</v>
      </c>
      <c r="FE83" s="340">
        <v>0</v>
      </c>
      <c r="FF83" s="341">
        <f>SUM(EW83:FE83)</f>
        <v>79316.1</v>
      </c>
      <c r="FG83" s="340">
        <v>0</v>
      </c>
      <c r="FH83" s="340">
        <v>0</v>
      </c>
      <c r="FI83" s="341">
        <f t="shared" si="38"/>
        <v>0</v>
      </c>
      <c r="FJ83" s="340">
        <f>VLOOKUP($D83,'[2]S251 Template'!$D$17:$DI$100,96,0)</f>
        <v>358.93333333333334</v>
      </c>
      <c r="FK83" s="340">
        <f>VLOOKUP($D83,'[2]S251 Template'!$D$17:$DI$100,97,0)</f>
        <v>0</v>
      </c>
      <c r="FL83" s="340">
        <f>VLOOKUP($D83,'[2]S251 Template'!$D$17:$DI$100,98,0)</f>
        <v>0</v>
      </c>
      <c r="FM83" s="340">
        <v>0</v>
      </c>
      <c r="FN83" s="341">
        <f>SUM(FJ83:FM83)</f>
        <v>358.93333333333334</v>
      </c>
      <c r="FO83" s="340">
        <f>VLOOKUP($D83,'[2]S251 Template'!$D$17:$DI$100,100,0)</f>
        <v>10136</v>
      </c>
      <c r="FP83" s="341">
        <f t="shared" si="39"/>
        <v>0</v>
      </c>
      <c r="FQ83" s="345">
        <f t="shared" si="40"/>
        <v>1394190.7136775993</v>
      </c>
      <c r="FR83" s="81"/>
      <c r="FS83" s="341">
        <f t="shared" si="41"/>
        <v>253</v>
      </c>
      <c r="FT83" s="341">
        <f t="shared" si="42"/>
        <v>5510.63523192727</v>
      </c>
      <c r="FU83" s="346" t="s">
        <v>519</v>
      </c>
      <c r="FV83" s="340">
        <f>VLOOKUP(D83,'[6]Sheet1'!$A$3:$E$87,5,0)</f>
        <v>48600</v>
      </c>
      <c r="FW83" s="340">
        <v>0</v>
      </c>
      <c r="FX83" s="340">
        <v>0</v>
      </c>
      <c r="FY83" s="340">
        <f t="shared" si="22"/>
        <v>236708.83515515685</v>
      </c>
    </row>
    <row r="84" spans="1:181" ht="12.75" customHeight="1" thickBot="1" thickTop="1">
      <c r="A84" s="113"/>
      <c r="B84" s="338"/>
      <c r="C84" s="320" t="s">
        <v>337</v>
      </c>
      <c r="D84" s="20">
        <v>3518</v>
      </c>
      <c r="E84" s="338"/>
      <c r="F84" s="401" t="s">
        <v>281</v>
      </c>
      <c r="G84" s="340">
        <f>VLOOKUP($D84,'[3]S251 Yr2'!$D$22:$AP$96,4,0)</f>
        <v>24000</v>
      </c>
      <c r="H84" s="340">
        <f>VLOOKUP($D84,'[3]S251 Yr2'!$D$22:$AP$96,5,0)</f>
        <v>0</v>
      </c>
      <c r="I84" s="340">
        <f>VLOOKUP($D84,'[3]S251 Yr2'!$D$22:$AP$96,6,0)</f>
        <v>0</v>
      </c>
      <c r="J84" s="340">
        <f>VLOOKUP($D84,'[3]S251 Yr2'!$D$22:$AP$96,7,0)</f>
        <v>0</v>
      </c>
      <c r="K84" s="340">
        <f>VLOOKUP($D84,'[3]S251 Yr2'!$D$22:$AP$96,8,0)</f>
        <v>0</v>
      </c>
      <c r="L84" s="341">
        <f t="shared" si="23"/>
        <v>116399.99999999999</v>
      </c>
      <c r="M84" s="345">
        <f t="shared" si="24"/>
        <v>24000</v>
      </c>
      <c r="N84" s="341">
        <f t="shared" si="25"/>
        <v>25.263157894736842</v>
      </c>
      <c r="O84" s="340">
        <f>VLOOKUP($D84,'[4]S251 Yr2'!$D$22:$AU$96,12,0)</f>
        <v>0</v>
      </c>
      <c r="P84" s="340">
        <f>VLOOKUP($D84,'[4]S251 Yr2'!$D$22:$AU$96,13,0)</f>
        <v>0</v>
      </c>
      <c r="Q84" s="340">
        <f>VLOOKUP($D84,'[4]S251 Yr2'!$D$22:$AU$96,14,0)</f>
        <v>0</v>
      </c>
      <c r="R84" s="340">
        <f>VLOOKUP($D84,'[4]S251 Yr2'!$D$22:$AU$96,15,0)</f>
        <v>0</v>
      </c>
      <c r="S84" s="342">
        <f t="shared" si="26"/>
        <v>0</v>
      </c>
      <c r="T84" s="358">
        <f t="shared" si="27"/>
        <v>0</v>
      </c>
      <c r="U84" s="340">
        <v>0</v>
      </c>
      <c r="V84" s="340">
        <v>0</v>
      </c>
      <c r="W84" s="340">
        <v>0</v>
      </c>
      <c r="X84" s="340">
        <f>VLOOKUP($D84,'[2]S251 Template'!$D$17:$DI$100,7,0)</f>
        <v>28</v>
      </c>
      <c r="Y84" s="340">
        <f>VLOOKUP($D84,'[2]S251 Template'!$D$17:$DI$100,8,0)</f>
        <v>29</v>
      </c>
      <c r="Z84" s="340">
        <f>VLOOKUP($D84,'[2]S251 Template'!$D$17:$DI$100,9,0)</f>
        <v>30</v>
      </c>
      <c r="AA84" s="340">
        <f>VLOOKUP($D84,'[2]S251 Template'!$D$17:$DI$100,10,0)</f>
        <v>30</v>
      </c>
      <c r="AB84" s="340">
        <f>VLOOKUP($D84,'[2]S251 Template'!$D$17:$DI$100,11,0)</f>
        <v>27</v>
      </c>
      <c r="AC84" s="340">
        <f>VLOOKUP($D84,'[2]S251 Template'!$D$17:$DI$100,12,0)</f>
        <v>45</v>
      </c>
      <c r="AD84" s="340">
        <f>VLOOKUP($D84,'[2]S251 Template'!$D$17:$DI$100,13,0)</f>
        <v>34</v>
      </c>
      <c r="AE84" s="340">
        <f>VLOOKUP($D84,'[2]S251 Template'!$D$17:$DI$100,14,0)</f>
        <v>0</v>
      </c>
      <c r="AF84" s="340">
        <v>0</v>
      </c>
      <c r="AG84" s="340">
        <v>0</v>
      </c>
      <c r="AH84" s="340">
        <v>0</v>
      </c>
      <c r="AI84" s="340">
        <v>0</v>
      </c>
      <c r="AJ84" s="340">
        <v>0</v>
      </c>
      <c r="AK84" s="341">
        <f t="shared" si="28"/>
        <v>727518.564198</v>
      </c>
      <c r="AL84" s="341">
        <f t="shared" si="29"/>
        <v>223</v>
      </c>
      <c r="AM84" s="81"/>
      <c r="AN84" s="81"/>
      <c r="AO84" s="81"/>
      <c r="AP84" s="81"/>
      <c r="AQ84" s="81"/>
      <c r="AR84" s="81"/>
      <c r="AS84" s="81"/>
      <c r="AT84" s="81"/>
      <c r="AU84" s="81"/>
      <c r="AV84" s="81"/>
      <c r="AW84" s="81"/>
      <c r="AX84" s="81"/>
      <c r="AY84" s="81"/>
      <c r="AZ84" s="81"/>
      <c r="BA84" s="81"/>
      <c r="BB84" s="81"/>
      <c r="BC84" s="118"/>
      <c r="BD84" s="81"/>
      <c r="BE84" s="81"/>
      <c r="BF84" s="81"/>
      <c r="BG84" s="81"/>
      <c r="BH84" s="81"/>
      <c r="BI84" s="81"/>
      <c r="BJ84" s="81"/>
      <c r="BK84" s="81"/>
      <c r="BL84" s="81"/>
      <c r="BM84" s="81"/>
      <c r="BN84" s="81"/>
      <c r="BO84" s="81"/>
      <c r="BP84" s="81"/>
      <c r="BQ84" s="340">
        <f>VLOOKUP($D84,'[4]S251 Yr2'!$D$22:$W$96,19,0)</f>
        <v>6400</v>
      </c>
      <c r="BR84" s="340">
        <f>VLOOKUP($D84,'[4]S251 Yr2'!$D$22:$W$96,20,0)</f>
        <v>0</v>
      </c>
      <c r="BS84" s="340">
        <v>0</v>
      </c>
      <c r="BT84" s="340">
        <v>0</v>
      </c>
      <c r="BU84" s="340">
        <v>0</v>
      </c>
      <c r="BV84" s="340">
        <v>0</v>
      </c>
      <c r="BW84" s="340">
        <v>0</v>
      </c>
      <c r="BX84" s="340">
        <v>0</v>
      </c>
      <c r="BY84" s="340">
        <v>0</v>
      </c>
      <c r="BZ84" s="340">
        <v>0</v>
      </c>
      <c r="CA84" s="340">
        <v>0</v>
      </c>
      <c r="CB84" s="342">
        <f t="shared" si="30"/>
        <v>6400</v>
      </c>
      <c r="CC84" s="340">
        <v>0</v>
      </c>
      <c r="CD84" s="340">
        <v>0</v>
      </c>
      <c r="CE84" s="340">
        <v>0</v>
      </c>
      <c r="CF84" s="340">
        <v>0</v>
      </c>
      <c r="CG84" s="340">
        <v>0</v>
      </c>
      <c r="CH84" s="340">
        <v>0</v>
      </c>
      <c r="CI84" s="340">
        <f>VLOOKUP($D84,'[2]S251 Template'!$D$17:$AK$100,32,0)</f>
        <v>34171.15</v>
      </c>
      <c r="CJ84" s="340">
        <f>VLOOKUP($D84,'[2]S251 Template'!$D$17:$AK$100,33,0)</f>
        <v>20609.52</v>
      </c>
      <c r="CK84" s="340">
        <f>VLOOKUP($D84,'[2]S251 Template'!$D$17:$AK$100,34,0)</f>
        <v>1037</v>
      </c>
      <c r="CL84" s="340">
        <v>0</v>
      </c>
      <c r="CM84" s="340">
        <v>0</v>
      </c>
      <c r="CN84" s="340">
        <v>0</v>
      </c>
      <c r="CO84" s="340">
        <v>0</v>
      </c>
      <c r="CP84" s="340">
        <v>0</v>
      </c>
      <c r="CQ84" s="340">
        <v>0</v>
      </c>
      <c r="CR84" s="340">
        <v>3593.8113708046903</v>
      </c>
      <c r="CS84" s="340">
        <v>0</v>
      </c>
      <c r="CT84" s="341">
        <f t="shared" si="31"/>
        <v>59411.481370804686</v>
      </c>
      <c r="CU84" s="343"/>
      <c r="CV84" s="81"/>
      <c r="CW84" s="81"/>
      <c r="CX84" s="340">
        <f>VLOOKUP($D84,'[2]S251 Template'!$D$17:$AR$100,39,0)</f>
        <v>6045.163644719897</v>
      </c>
      <c r="CY84" s="340">
        <f>VLOOKUP($D84,'[2]S251 Template'!$D$17:$AR$100,40,0)</f>
        <v>9884.720712372455</v>
      </c>
      <c r="CZ84" s="340">
        <f>VLOOKUP($D84,'[2]S251 Template'!$D$17:$AR$100,41,0)</f>
        <v>12737.645494064858</v>
      </c>
      <c r="DA84" s="341">
        <f t="shared" si="32"/>
        <v>28667.52985115721</v>
      </c>
      <c r="DB84" s="340">
        <f>VLOOKUP(D84,'[2]S251 Template'!$D$17:$AT$100,43,0)</f>
        <v>40865</v>
      </c>
      <c r="DC84" s="340">
        <v>0</v>
      </c>
      <c r="DD84" s="341">
        <f t="shared" si="33"/>
        <v>40865</v>
      </c>
      <c r="DE84" s="340">
        <f>VLOOKUP(D84,'[2]S251 Template'!$D$17:$AW$100,46,0)</f>
        <v>0</v>
      </c>
      <c r="DF84" s="340">
        <v>0</v>
      </c>
      <c r="DG84" s="341">
        <f t="shared" si="34"/>
        <v>0</v>
      </c>
      <c r="DH84" s="340">
        <v>0</v>
      </c>
      <c r="DI84" s="340">
        <v>0</v>
      </c>
      <c r="DJ84" s="341">
        <f t="shared" si="35"/>
        <v>0</v>
      </c>
      <c r="DK84" s="340">
        <f>VLOOKUP($D84,'[2]S251 Template'!$D$17:$BL$100,52,0)</f>
        <v>111599.05734173818</v>
      </c>
      <c r="DL84" s="340">
        <f>VLOOKUP($D84,'[2]S251 Template'!$D$17:$BL$100,53,0)</f>
        <v>5901.01421832618</v>
      </c>
      <c r="DM84" s="340">
        <f>VLOOKUP($D84,'[2]S251 Template'!$D$17:$BL$100,54,0)</f>
        <v>2168.2796430128756</v>
      </c>
      <c r="DN84" s="340">
        <f>VLOOKUP($D84,'[2]S251 Template'!$D$17:$BL$100,55,0)</f>
        <v>3087.739997961373</v>
      </c>
      <c r="DO84" s="340">
        <f>VLOOKUP($D84,'[2]S251 Template'!$D$17:$BL$100,56,0)</f>
        <v>107716.72149463517</v>
      </c>
      <c r="DP84" s="340">
        <f>VLOOKUP($D84,'[2]S251 Template'!$D$17:$BL$100,57,0)</f>
        <v>0</v>
      </c>
      <c r="DQ84" s="340">
        <f>VLOOKUP($D84,'[2]S251 Template'!$D$17:$BL$100,58,0)</f>
        <v>0</v>
      </c>
      <c r="DR84" s="340">
        <f>VLOOKUP($D84,'[2]S251 Template'!$D$17:$BL$100,59,0)</f>
        <v>21507.26</v>
      </c>
      <c r="DS84" s="340">
        <f>VLOOKUP($D84,'[2]S251 Template'!$D$17:$BL$100,60,0)</f>
        <v>10870</v>
      </c>
      <c r="DT84" s="340">
        <f>VLOOKUP($D84,'[2]S251 Template'!$D$17:$BL$100,61,0)</f>
        <v>0</v>
      </c>
      <c r="DU84" s="341">
        <f t="shared" si="36"/>
        <v>262850.0726956738</v>
      </c>
      <c r="DV84" s="340">
        <f>VLOOKUP($D84,'[2]S251 Template'!$D$17:$DI$100,63,0)</f>
        <v>2973.0861463573415</v>
      </c>
      <c r="DW84" s="340">
        <f>VLOOKUP($D84,'[2]S251 Template'!$D$17:$DI$100,64,0)</f>
        <v>2678.52</v>
      </c>
      <c r="DX84" s="340">
        <f>VLOOKUP($D84,'[2]S251 Template'!$D$17:$DI$100,65,0)</f>
        <v>27864.36</v>
      </c>
      <c r="DY84" s="340">
        <f>VLOOKUP($D84,'[2]S251 Template'!$D$17:$DI$100,66,0)</f>
        <v>19363.752</v>
      </c>
      <c r="DZ84" s="341">
        <f t="shared" si="37"/>
        <v>52879.71814635734</v>
      </c>
      <c r="EA84" s="340">
        <f>VLOOKUP($D84,'[2]S251 Template'!$D$17:$DI$100,69,0)</f>
        <v>0</v>
      </c>
      <c r="EB84" s="340">
        <f>VLOOKUP($D84,'[2]S251 Template'!$D$17:$DI$100,70,0)</f>
        <v>0</v>
      </c>
      <c r="EC84" s="340">
        <f>VLOOKUP($D84,'[2]S251 Template'!$D$17:$DI$100,71,0)</f>
        <v>0</v>
      </c>
      <c r="ED84" s="340">
        <f>VLOOKUP($D84,'[2]S251 Template'!$D$17:$DI$100,72,0)</f>
        <v>0</v>
      </c>
      <c r="EE84" s="340">
        <f>VLOOKUP($D84,'[2]S251 Template'!$D$17:$DI$100,73,0)</f>
        <v>0</v>
      </c>
      <c r="EF84" s="340">
        <f>VLOOKUP($D84,'[2]S251 Template'!$D$17:$DI$100,74,0)</f>
        <v>0</v>
      </c>
      <c r="EG84" s="340">
        <f>VLOOKUP($D84,'[2]S251 Template'!$D$17:$DI$100,75,0)</f>
        <v>0</v>
      </c>
      <c r="EH84" s="340">
        <f>VLOOKUP($D84,'[2]S251 Template'!$D$17:$DI$100,76,0)</f>
        <v>0</v>
      </c>
      <c r="EI84" s="340">
        <v>0</v>
      </c>
      <c r="EJ84" s="341">
        <f>SUM(EA84:EI84)</f>
        <v>0</v>
      </c>
      <c r="EK84" s="340">
        <f>VLOOKUP($D84,'[2]S251 Template'!$D$17:$DI$100,78,0)</f>
        <v>7753.013333333333</v>
      </c>
      <c r="EL84" s="340">
        <f>VLOOKUP($D84,'[2]S251 Template'!$D$17:$DI$100,79,0)</f>
        <v>71884.9</v>
      </c>
      <c r="EM84" s="340">
        <f>VLOOKUP($D84,'[2]S251 Template'!$D$17:$DI$100,80,0)</f>
        <v>27391</v>
      </c>
      <c r="EN84" s="340">
        <v>0</v>
      </c>
      <c r="EO84" s="340">
        <v>0</v>
      </c>
      <c r="EP84" s="340">
        <v>0</v>
      </c>
      <c r="EQ84" s="340">
        <v>0</v>
      </c>
      <c r="ER84" s="340">
        <v>0</v>
      </c>
      <c r="ES84" s="340">
        <v>0</v>
      </c>
      <c r="ET84" s="340">
        <v>0</v>
      </c>
      <c r="EU84" s="340">
        <v>0</v>
      </c>
      <c r="EV84" s="341">
        <f>SUM(EK84:EU84)</f>
        <v>107028.91333333333</v>
      </c>
      <c r="EW84" s="340">
        <f>VLOOKUP($D84,'[2]S251 Template'!$D$17:$DI$100,84,0)</f>
        <v>0</v>
      </c>
      <c r="EX84" s="340">
        <f>VLOOKUP($D84,'[2]S251 Template'!$D$17:$DI$100,85,0)</f>
        <v>22316.1</v>
      </c>
      <c r="EY84" s="340">
        <f>VLOOKUP($D84,'[2]S251 Template'!$D$17:$DI$100,86,0)</f>
        <v>0</v>
      </c>
      <c r="EZ84" s="340">
        <f>VLOOKUP($D84,'[2]S251 Template'!$D$17:$DI$100,87,0)</f>
        <v>0</v>
      </c>
      <c r="FA84" s="340">
        <f>VLOOKUP($D84,'[2]S251 Template'!$D$17:$DI$100,88,0)</f>
        <v>0</v>
      </c>
      <c r="FB84" s="340">
        <f>VLOOKUP($D84,'[2]S251 Template'!$D$17:$DI$100,89,0)</f>
        <v>0</v>
      </c>
      <c r="FC84" s="340">
        <f>VLOOKUP($D84,'[2]S251 Template'!$D$17:$DI$100,90,0)</f>
        <v>0</v>
      </c>
      <c r="FD84" s="340">
        <f>VLOOKUP($D84,'[2]S251 Template'!$D$17:$DI$100,91,0)</f>
        <v>0</v>
      </c>
      <c r="FE84" s="340">
        <v>0</v>
      </c>
      <c r="FF84" s="341">
        <f>SUM(EW84:FE84)</f>
        <v>22316.1</v>
      </c>
      <c r="FG84" s="340">
        <v>0</v>
      </c>
      <c r="FH84" s="340">
        <v>0</v>
      </c>
      <c r="FI84" s="341">
        <f t="shared" si="38"/>
        <v>0</v>
      </c>
      <c r="FJ84" s="340">
        <f>VLOOKUP($D84,'[2]S251 Template'!$D$17:$DI$100,96,0)</f>
        <v>0</v>
      </c>
      <c r="FK84" s="340">
        <f>VLOOKUP($D84,'[2]S251 Template'!$D$17:$DI$100,97,0)</f>
        <v>-24322.686858710564</v>
      </c>
      <c r="FL84" s="340">
        <f>VLOOKUP($D84,'[2]S251 Template'!$D$17:$DI$100,98,0)</f>
        <v>0</v>
      </c>
      <c r="FM84" s="340">
        <v>0</v>
      </c>
      <c r="FN84" s="341">
        <f>SUM(FJ84:FM84)</f>
        <v>-24322.686858710564</v>
      </c>
      <c r="FO84" s="340">
        <f>VLOOKUP($D84,'[2]S251 Template'!$D$17:$DI$100,100,0)</f>
        <v>0</v>
      </c>
      <c r="FP84" s="341">
        <f t="shared" si="39"/>
        <v>122799.99999999999</v>
      </c>
      <c r="FQ84" s="345">
        <f t="shared" si="40"/>
        <v>1400014.6927366161</v>
      </c>
      <c r="FR84" s="81"/>
      <c r="FS84" s="341">
        <f t="shared" si="41"/>
        <v>248.26315789473685</v>
      </c>
      <c r="FT84" s="341">
        <f t="shared" si="42"/>
        <v>5639.236625396588</v>
      </c>
      <c r="FU84" s="346" t="s">
        <v>518</v>
      </c>
      <c r="FV84" s="340">
        <f>VLOOKUP(D84,'[6]Sheet1'!$A$3:$E$87,5,0)</f>
        <v>55800</v>
      </c>
      <c r="FW84" s="340">
        <v>0</v>
      </c>
      <c r="FX84" s="340">
        <v>0</v>
      </c>
      <c r="FY84" s="340">
        <f t="shared" si="22"/>
        <v>338782.602546831</v>
      </c>
    </row>
    <row r="85" spans="1:181" ht="12.75" customHeight="1" thickBot="1" thickTop="1">
      <c r="A85" s="113"/>
      <c r="B85" s="338"/>
      <c r="C85" s="320" t="s">
        <v>338</v>
      </c>
      <c r="D85" s="20">
        <v>3548</v>
      </c>
      <c r="E85" s="338"/>
      <c r="F85" s="401" t="s">
        <v>281</v>
      </c>
      <c r="G85" s="340">
        <f>VLOOKUP($D85,'[3]S251 Yr2'!$D$22:$AP$96,4,0)</f>
        <v>0</v>
      </c>
      <c r="H85" s="340">
        <f>VLOOKUP($D85,'[3]S251 Yr2'!$D$22:$AP$96,5,0)</f>
        <v>0</v>
      </c>
      <c r="I85" s="340">
        <f>VLOOKUP($D85,'[3]S251 Yr2'!$D$22:$AP$96,6,0)</f>
        <v>0</v>
      </c>
      <c r="J85" s="340">
        <f>VLOOKUP($D85,'[3]S251 Yr2'!$D$22:$AP$96,7,0)</f>
        <v>0</v>
      </c>
      <c r="K85" s="340">
        <f>VLOOKUP($D85,'[3]S251 Yr2'!$D$22:$AP$96,8,0)</f>
        <v>0</v>
      </c>
      <c r="L85" s="341">
        <f t="shared" si="23"/>
        <v>0</v>
      </c>
      <c r="M85" s="345">
        <f t="shared" si="24"/>
        <v>0</v>
      </c>
      <c r="N85" s="341">
        <f t="shared" si="25"/>
        <v>0</v>
      </c>
      <c r="O85" s="340">
        <f>VLOOKUP($D85,'[4]S251 Yr2'!$D$22:$AU$96,12,0)</f>
        <v>0</v>
      </c>
      <c r="P85" s="340">
        <f>VLOOKUP($D85,'[4]S251 Yr2'!$D$22:$AU$96,13,0)</f>
        <v>0</v>
      </c>
      <c r="Q85" s="340">
        <f>VLOOKUP($D85,'[4]S251 Yr2'!$D$22:$AU$96,14,0)</f>
        <v>0</v>
      </c>
      <c r="R85" s="340">
        <f>VLOOKUP($D85,'[4]S251 Yr2'!$D$22:$AU$96,15,0)</f>
        <v>0</v>
      </c>
      <c r="S85" s="342">
        <f t="shared" si="26"/>
        <v>0</v>
      </c>
      <c r="T85" s="358">
        <f t="shared" si="27"/>
        <v>0</v>
      </c>
      <c r="U85" s="340">
        <v>0</v>
      </c>
      <c r="V85" s="340">
        <v>0</v>
      </c>
      <c r="W85" s="340">
        <v>0</v>
      </c>
      <c r="X85" s="340">
        <f>VLOOKUP($D85,'[2]S251 Template'!$D$17:$DI$100,7,0)</f>
        <v>30</v>
      </c>
      <c r="Y85" s="340">
        <f>VLOOKUP($D85,'[2]S251 Template'!$D$17:$DI$100,8,0)</f>
        <v>30</v>
      </c>
      <c r="Z85" s="340">
        <f>VLOOKUP($D85,'[2]S251 Template'!$D$17:$DI$100,9,0)</f>
        <v>29</v>
      </c>
      <c r="AA85" s="340">
        <f>VLOOKUP($D85,'[2]S251 Template'!$D$17:$DI$100,10,0)</f>
        <v>30</v>
      </c>
      <c r="AB85" s="340">
        <f>VLOOKUP($D85,'[2]S251 Template'!$D$17:$DI$100,11,0)</f>
        <v>36</v>
      </c>
      <c r="AC85" s="340">
        <f>VLOOKUP($D85,'[2]S251 Template'!$D$17:$DI$100,12,0)</f>
        <v>40</v>
      </c>
      <c r="AD85" s="340">
        <f>VLOOKUP($D85,'[2]S251 Template'!$D$17:$DI$100,13,0)</f>
        <v>42</v>
      </c>
      <c r="AE85" s="340">
        <f>VLOOKUP($D85,'[2]S251 Template'!$D$17:$DI$100,14,0)</f>
        <v>0</v>
      </c>
      <c r="AF85" s="340">
        <v>0</v>
      </c>
      <c r="AG85" s="340">
        <v>0</v>
      </c>
      <c r="AH85" s="340">
        <v>0</v>
      </c>
      <c r="AI85" s="340">
        <v>0</v>
      </c>
      <c r="AJ85" s="340">
        <v>0</v>
      </c>
      <c r="AK85" s="341">
        <f t="shared" si="28"/>
        <v>773266.8476519999</v>
      </c>
      <c r="AL85" s="341">
        <f t="shared" si="29"/>
        <v>237</v>
      </c>
      <c r="AM85" s="81"/>
      <c r="AN85" s="81"/>
      <c r="AO85" s="81"/>
      <c r="AP85" s="81"/>
      <c r="AQ85" s="81"/>
      <c r="AR85" s="81"/>
      <c r="AS85" s="81"/>
      <c r="AT85" s="81"/>
      <c r="AU85" s="81"/>
      <c r="AV85" s="81"/>
      <c r="AW85" s="81"/>
      <c r="AX85" s="81"/>
      <c r="AY85" s="81"/>
      <c r="AZ85" s="81"/>
      <c r="BA85" s="81"/>
      <c r="BB85" s="81"/>
      <c r="BC85" s="118"/>
      <c r="BD85" s="81"/>
      <c r="BE85" s="81"/>
      <c r="BF85" s="81"/>
      <c r="BG85" s="81"/>
      <c r="BH85" s="81"/>
      <c r="BI85" s="81"/>
      <c r="BJ85" s="81"/>
      <c r="BK85" s="81"/>
      <c r="BL85" s="81"/>
      <c r="BM85" s="81"/>
      <c r="BN85" s="81"/>
      <c r="BO85" s="81"/>
      <c r="BP85" s="81"/>
      <c r="BQ85" s="340">
        <f>VLOOKUP($D85,'[4]S251 Yr2'!$D$22:$W$96,19,0)</f>
        <v>0</v>
      </c>
      <c r="BR85" s="340">
        <f>VLOOKUP($D85,'[4]S251 Yr2'!$D$22:$W$96,20,0)</f>
        <v>0</v>
      </c>
      <c r="BS85" s="340">
        <v>0</v>
      </c>
      <c r="BT85" s="340">
        <v>0</v>
      </c>
      <c r="BU85" s="340">
        <v>0</v>
      </c>
      <c r="BV85" s="340">
        <v>0</v>
      </c>
      <c r="BW85" s="340">
        <v>0</v>
      </c>
      <c r="BX85" s="340">
        <v>0</v>
      </c>
      <c r="BY85" s="340">
        <v>0</v>
      </c>
      <c r="BZ85" s="340">
        <v>0</v>
      </c>
      <c r="CA85" s="340">
        <v>0</v>
      </c>
      <c r="CB85" s="342">
        <f t="shared" si="30"/>
        <v>0</v>
      </c>
      <c r="CC85" s="340">
        <v>0</v>
      </c>
      <c r="CD85" s="340">
        <v>0</v>
      </c>
      <c r="CE85" s="340">
        <v>0</v>
      </c>
      <c r="CF85" s="340">
        <v>0</v>
      </c>
      <c r="CG85" s="340">
        <v>0</v>
      </c>
      <c r="CH85" s="340">
        <v>0</v>
      </c>
      <c r="CI85" s="340">
        <f>VLOOKUP($D85,'[2]S251 Template'!$D$17:$AK$100,32,0)</f>
        <v>27336.92</v>
      </c>
      <c r="CJ85" s="340">
        <f>VLOOKUP($D85,'[2]S251 Template'!$D$17:$AK$100,33,0)</f>
        <v>24131.4</v>
      </c>
      <c r="CK85" s="340">
        <f>VLOOKUP($D85,'[2]S251 Template'!$D$17:$AK$100,34,0)</f>
        <v>1102</v>
      </c>
      <c r="CL85" s="340">
        <v>0</v>
      </c>
      <c r="CM85" s="340">
        <v>0</v>
      </c>
      <c r="CN85" s="340">
        <v>0</v>
      </c>
      <c r="CO85" s="340">
        <v>0</v>
      </c>
      <c r="CP85" s="340">
        <v>0</v>
      </c>
      <c r="CQ85" s="340">
        <v>0</v>
      </c>
      <c r="CR85" s="340">
        <v>3819.4318156085724</v>
      </c>
      <c r="CS85" s="340">
        <v>0</v>
      </c>
      <c r="CT85" s="341">
        <f t="shared" si="31"/>
        <v>56389.75181560857</v>
      </c>
      <c r="CU85" s="343"/>
      <c r="CV85" s="81"/>
      <c r="CW85" s="81"/>
      <c r="CX85" s="340">
        <f>VLOOKUP($D85,'[2]S251 Template'!$D$17:$AR$100,39,0)</f>
        <v>0</v>
      </c>
      <c r="CY85" s="340">
        <f>VLOOKUP($D85,'[2]S251 Template'!$D$17:$AR$100,40,0)</f>
        <v>920.5954057330856</v>
      </c>
      <c r="CZ85" s="340">
        <f>VLOOKUP($D85,'[2]S251 Template'!$D$17:$AR$100,41,0)</f>
        <v>4712.499526716196</v>
      </c>
      <c r="DA85" s="341">
        <f t="shared" si="32"/>
        <v>5633.094932449281</v>
      </c>
      <c r="DB85" s="340">
        <f>VLOOKUP(D85,'[2]S251 Template'!$D$17:$AT$100,43,0)</f>
        <v>9287</v>
      </c>
      <c r="DC85" s="340">
        <v>0</v>
      </c>
      <c r="DD85" s="341">
        <f t="shared" si="33"/>
        <v>9287</v>
      </c>
      <c r="DE85" s="340">
        <f>VLOOKUP(D85,'[2]S251 Template'!$D$17:$AW$100,46,0)</f>
        <v>0</v>
      </c>
      <c r="DF85" s="340">
        <v>0</v>
      </c>
      <c r="DG85" s="341">
        <f t="shared" si="34"/>
        <v>0</v>
      </c>
      <c r="DH85" s="340">
        <v>0</v>
      </c>
      <c r="DI85" s="340">
        <v>0</v>
      </c>
      <c r="DJ85" s="341">
        <f t="shared" si="35"/>
        <v>0</v>
      </c>
      <c r="DK85" s="340">
        <f>VLOOKUP($D85,'[2]S251 Template'!$D$17:$BL$100,52,0)</f>
        <v>70557.52174946807</v>
      </c>
      <c r="DL85" s="340">
        <f>VLOOKUP($D85,'[2]S251 Template'!$D$17:$BL$100,53,0)</f>
        <v>4338.214303404255</v>
      </c>
      <c r="DM85" s="340">
        <f>VLOOKUP($D85,'[2]S251 Template'!$D$17:$BL$100,54,0)</f>
        <v>1614.7797684893615</v>
      </c>
      <c r="DN85" s="340">
        <f>VLOOKUP($D85,'[2]S251 Template'!$D$17:$BL$100,55,0)</f>
        <v>2349.8660810106385</v>
      </c>
      <c r="DO85" s="340">
        <f>VLOOKUP($D85,'[2]S251 Template'!$D$17:$BL$100,56,0)</f>
        <v>68907.5842260638</v>
      </c>
      <c r="DP85" s="340">
        <f>VLOOKUP($D85,'[2]S251 Template'!$D$17:$BL$100,57,0)</f>
        <v>0</v>
      </c>
      <c r="DQ85" s="340">
        <f>VLOOKUP($D85,'[2]S251 Template'!$D$17:$BL$100,58,0)</f>
        <v>0</v>
      </c>
      <c r="DR85" s="340">
        <f>VLOOKUP($D85,'[2]S251 Template'!$D$17:$BL$100,59,0)</f>
        <v>18152.14427872382</v>
      </c>
      <c r="DS85" s="340">
        <f>VLOOKUP($D85,'[2]S251 Template'!$D$17:$BL$100,60,0)</f>
        <v>0</v>
      </c>
      <c r="DT85" s="340">
        <f>VLOOKUP($D85,'[2]S251 Template'!$D$17:$BL$100,61,0)</f>
        <v>0</v>
      </c>
      <c r="DU85" s="341">
        <f t="shared" si="36"/>
        <v>165920.11040715995</v>
      </c>
      <c r="DV85" s="340">
        <f>VLOOKUP($D85,'[2]S251 Template'!$D$17:$DI$100,63,0)</f>
        <v>2176.248615627125</v>
      </c>
      <c r="DW85" s="340">
        <f>VLOOKUP($D85,'[2]S251 Template'!$D$17:$DI$100,64,0)</f>
        <v>2312.34</v>
      </c>
      <c r="DX85" s="340">
        <f>VLOOKUP($D85,'[2]S251 Template'!$D$17:$DI$100,65,0)</f>
        <v>25162.72</v>
      </c>
      <c r="DY85" s="340">
        <f>VLOOKUP($D85,'[2]S251 Template'!$D$17:$DI$100,66,0)</f>
        <v>17486.304</v>
      </c>
      <c r="DZ85" s="341">
        <f t="shared" si="37"/>
        <v>47137.61261562713</v>
      </c>
      <c r="EA85" s="340">
        <f>VLOOKUP($D85,'[2]S251 Template'!$D$17:$DI$100,69,0)</f>
        <v>0</v>
      </c>
      <c r="EB85" s="340">
        <f>VLOOKUP($D85,'[2]S251 Template'!$D$17:$DI$100,70,0)</f>
        <v>0</v>
      </c>
      <c r="EC85" s="340">
        <f>VLOOKUP($D85,'[2]S251 Template'!$D$17:$DI$100,71,0)</f>
        <v>10147</v>
      </c>
      <c r="ED85" s="340">
        <f>VLOOKUP($D85,'[2]S251 Template'!$D$17:$DI$100,72,0)</f>
        <v>0</v>
      </c>
      <c r="EE85" s="340">
        <f>VLOOKUP($D85,'[2]S251 Template'!$D$17:$DI$100,73,0)</f>
        <v>0</v>
      </c>
      <c r="EF85" s="340">
        <f>VLOOKUP($D85,'[2]S251 Template'!$D$17:$DI$100,74,0)</f>
        <v>0</v>
      </c>
      <c r="EG85" s="340">
        <f>VLOOKUP($D85,'[2]S251 Template'!$D$17:$DI$100,75,0)</f>
        <v>0</v>
      </c>
      <c r="EH85" s="340">
        <f>VLOOKUP($D85,'[2]S251 Template'!$D$17:$DI$100,76,0)</f>
        <v>21491.675</v>
      </c>
      <c r="EI85" s="340">
        <v>0</v>
      </c>
      <c r="EJ85" s="341">
        <f>SUM(EA85:EI85)</f>
        <v>31638.675</v>
      </c>
      <c r="EK85" s="340">
        <f>VLOOKUP($D85,'[2]S251 Template'!$D$17:$DI$100,78,0)</f>
        <v>3322.72</v>
      </c>
      <c r="EL85" s="340">
        <f>VLOOKUP($D85,'[2]S251 Template'!$D$17:$DI$100,79,0)</f>
        <v>61252.899999999994</v>
      </c>
      <c r="EM85" s="340">
        <f>VLOOKUP($D85,'[2]S251 Template'!$D$17:$DI$100,80,0)</f>
        <v>34923</v>
      </c>
      <c r="EN85" s="340">
        <v>0</v>
      </c>
      <c r="EO85" s="340">
        <v>0</v>
      </c>
      <c r="EP85" s="340">
        <v>0</v>
      </c>
      <c r="EQ85" s="340">
        <v>0</v>
      </c>
      <c r="ER85" s="340">
        <v>0</v>
      </c>
      <c r="ES85" s="340">
        <v>0</v>
      </c>
      <c r="ET85" s="340">
        <v>0</v>
      </c>
      <c r="EU85" s="340">
        <v>0</v>
      </c>
      <c r="EV85" s="341">
        <f>SUM(EK85:EU85)</f>
        <v>99498.62</v>
      </c>
      <c r="EW85" s="340">
        <f>VLOOKUP($D85,'[2]S251 Template'!$D$17:$DI$100,84,0)</f>
        <v>0</v>
      </c>
      <c r="EX85" s="340">
        <f>VLOOKUP($D85,'[2]S251 Template'!$D$17:$DI$100,85,0)</f>
        <v>22316.1</v>
      </c>
      <c r="EY85" s="340">
        <f>VLOOKUP($D85,'[2]S251 Template'!$D$17:$DI$100,86,0)</f>
        <v>0</v>
      </c>
      <c r="EZ85" s="340">
        <f>VLOOKUP($D85,'[2]S251 Template'!$D$17:$DI$100,87,0)</f>
        <v>0</v>
      </c>
      <c r="FA85" s="340">
        <f>VLOOKUP($D85,'[2]S251 Template'!$D$17:$DI$100,88,0)</f>
        <v>0</v>
      </c>
      <c r="FB85" s="340">
        <f>VLOOKUP($D85,'[2]S251 Template'!$D$17:$DI$100,89,0)</f>
        <v>0</v>
      </c>
      <c r="FC85" s="340">
        <f>VLOOKUP($D85,'[2]S251 Template'!$D$17:$DI$100,90,0)</f>
        <v>0</v>
      </c>
      <c r="FD85" s="340">
        <f>VLOOKUP($D85,'[2]S251 Template'!$D$17:$DI$100,91,0)</f>
        <v>0</v>
      </c>
      <c r="FE85" s="340">
        <v>0</v>
      </c>
      <c r="FF85" s="341">
        <f>SUM(EW85:FE85)</f>
        <v>22316.1</v>
      </c>
      <c r="FG85" s="340">
        <v>0</v>
      </c>
      <c r="FH85" s="340">
        <v>0</v>
      </c>
      <c r="FI85" s="341">
        <f t="shared" si="38"/>
        <v>0</v>
      </c>
      <c r="FJ85" s="340">
        <f>VLOOKUP($D85,'[2]S251 Template'!$D$17:$DI$100,96,0)</f>
        <v>38958</v>
      </c>
      <c r="FK85" s="340">
        <f>VLOOKUP($D85,'[2]S251 Template'!$D$17:$DI$100,97,0)</f>
        <v>0</v>
      </c>
      <c r="FL85" s="340">
        <f>VLOOKUP($D85,'[2]S251 Template'!$D$17:$DI$100,98,0)</f>
        <v>0</v>
      </c>
      <c r="FM85" s="340">
        <v>0</v>
      </c>
      <c r="FN85" s="341">
        <f>SUM(FJ85:FM85)</f>
        <v>38958</v>
      </c>
      <c r="FO85" s="340">
        <f>VLOOKUP($D85,'[2]S251 Template'!$D$17:$DI$100,100,0)</f>
        <v>0</v>
      </c>
      <c r="FP85" s="341">
        <f t="shared" si="39"/>
        <v>0</v>
      </c>
      <c r="FQ85" s="345">
        <f t="shared" si="40"/>
        <v>1250045.812422845</v>
      </c>
      <c r="FR85" s="81"/>
      <c r="FS85" s="341">
        <f t="shared" si="41"/>
        <v>237</v>
      </c>
      <c r="FT85" s="341">
        <f t="shared" si="42"/>
        <v>5274.454904737743</v>
      </c>
      <c r="FU85" s="346" t="s">
        <v>519</v>
      </c>
      <c r="FV85" s="340">
        <f>VLOOKUP(D85,'[6]Sheet1'!$A$3:$E$87,5,0)</f>
        <v>52800</v>
      </c>
      <c r="FW85" s="340">
        <v>0</v>
      </c>
      <c r="FX85" s="340">
        <v>0</v>
      </c>
      <c r="FY85" s="340">
        <f t="shared" si="22"/>
        <v>180840.20533960924</v>
      </c>
    </row>
    <row r="86" spans="1:181" ht="12.75" customHeight="1" thickBot="1" thickTop="1">
      <c r="A86" s="113"/>
      <c r="B86" s="338"/>
      <c r="C86" s="320" t="s">
        <v>339</v>
      </c>
      <c r="D86" s="20">
        <v>3588</v>
      </c>
      <c r="E86" s="338"/>
      <c r="F86" s="401" t="s">
        <v>281</v>
      </c>
      <c r="G86" s="340">
        <f>VLOOKUP($D86,'[3]S251 Yr2'!$D$22:$AP$96,4,0)</f>
        <v>0</v>
      </c>
      <c r="H86" s="340">
        <f>VLOOKUP($D86,'[3]S251 Yr2'!$D$22:$AP$96,5,0)</f>
        <v>28680</v>
      </c>
      <c r="I86" s="340">
        <f>VLOOKUP($D86,'[3]S251 Yr2'!$D$22:$AP$96,6,0)</f>
        <v>0</v>
      </c>
      <c r="J86" s="340">
        <f>VLOOKUP($D86,'[3]S251 Yr2'!$D$22:$AP$96,7,0)</f>
        <v>0</v>
      </c>
      <c r="K86" s="340">
        <f>VLOOKUP($D86,'[3]S251 Yr2'!$D$22:$AP$96,8,0)</f>
        <v>0</v>
      </c>
      <c r="L86" s="341">
        <f t="shared" si="23"/>
        <v>147128.4</v>
      </c>
      <c r="M86" s="345">
        <f t="shared" si="24"/>
        <v>28680</v>
      </c>
      <c r="N86" s="341">
        <f t="shared" si="25"/>
        <v>30.189473684210526</v>
      </c>
      <c r="O86" s="340">
        <f>VLOOKUP($D86,'[4]S251 Yr2'!$D$22:$AU$96,12,0)</f>
        <v>0</v>
      </c>
      <c r="P86" s="340">
        <f>VLOOKUP($D86,'[4]S251 Yr2'!$D$22:$AU$96,13,0)</f>
        <v>0</v>
      </c>
      <c r="Q86" s="340">
        <f>VLOOKUP($D86,'[4]S251 Yr2'!$D$22:$AU$96,14,0)</f>
        <v>0</v>
      </c>
      <c r="R86" s="340">
        <f>VLOOKUP($D86,'[4]S251 Yr2'!$D$22:$AU$96,15,0)</f>
        <v>0</v>
      </c>
      <c r="S86" s="342">
        <f t="shared" si="26"/>
        <v>0</v>
      </c>
      <c r="T86" s="358">
        <f t="shared" si="27"/>
        <v>0</v>
      </c>
      <c r="U86" s="340">
        <v>0</v>
      </c>
      <c r="V86" s="340">
        <v>0</v>
      </c>
      <c r="W86" s="340">
        <v>0</v>
      </c>
      <c r="X86" s="340">
        <f>VLOOKUP($D86,'[2]S251 Template'!$D$17:$DI$100,7,0)</f>
        <v>44</v>
      </c>
      <c r="Y86" s="340">
        <f>VLOOKUP($D86,'[2]S251 Template'!$D$17:$DI$100,8,0)</f>
        <v>45</v>
      </c>
      <c r="Z86" s="340">
        <f>VLOOKUP($D86,'[2]S251 Template'!$D$17:$DI$100,9,0)</f>
        <v>45</v>
      </c>
      <c r="AA86" s="340">
        <f>VLOOKUP($D86,'[2]S251 Template'!$D$17:$DI$100,10,0)</f>
        <v>44</v>
      </c>
      <c r="AB86" s="340">
        <f>VLOOKUP($D86,'[2]S251 Template'!$D$17:$DI$100,11,0)</f>
        <v>45</v>
      </c>
      <c r="AC86" s="340">
        <f>VLOOKUP($D86,'[2]S251 Template'!$D$17:$DI$100,12,0)</f>
        <v>43</v>
      </c>
      <c r="AD86" s="340">
        <f>VLOOKUP($D86,'[2]S251 Template'!$D$17:$DI$100,13,0)</f>
        <v>34</v>
      </c>
      <c r="AE86" s="340">
        <f>VLOOKUP($D86,'[2]S251 Template'!$D$17:$DI$100,14,0)</f>
        <v>0</v>
      </c>
      <c r="AF86" s="340">
        <v>0</v>
      </c>
      <c r="AG86" s="340">
        <v>0</v>
      </c>
      <c r="AH86" s="340">
        <v>0</v>
      </c>
      <c r="AI86" s="340">
        <v>0</v>
      </c>
      <c r="AJ86" s="340">
        <v>0</v>
      </c>
      <c r="AK86" s="341">
        <f t="shared" si="28"/>
        <v>983962.1181300001</v>
      </c>
      <c r="AL86" s="341">
        <f t="shared" si="29"/>
        <v>300</v>
      </c>
      <c r="AM86" s="81"/>
      <c r="AN86" s="81"/>
      <c r="AO86" s="81"/>
      <c r="AP86" s="81"/>
      <c r="AQ86" s="81"/>
      <c r="AR86" s="81"/>
      <c r="AS86" s="81"/>
      <c r="AT86" s="81"/>
      <c r="AU86" s="81"/>
      <c r="AV86" s="81"/>
      <c r="AW86" s="81"/>
      <c r="AX86" s="81"/>
      <c r="AY86" s="81"/>
      <c r="AZ86" s="81"/>
      <c r="BA86" s="81"/>
      <c r="BB86" s="81"/>
      <c r="BC86" s="118"/>
      <c r="BD86" s="81"/>
      <c r="BE86" s="81"/>
      <c r="BF86" s="81"/>
      <c r="BG86" s="81"/>
      <c r="BH86" s="81"/>
      <c r="BI86" s="81"/>
      <c r="BJ86" s="81"/>
      <c r="BK86" s="81"/>
      <c r="BL86" s="81"/>
      <c r="BM86" s="81"/>
      <c r="BN86" s="81"/>
      <c r="BO86" s="81"/>
      <c r="BP86" s="81"/>
      <c r="BQ86" s="340">
        <f>VLOOKUP($D86,'[4]S251 Yr2'!$D$22:$W$96,19,0)</f>
        <v>6200</v>
      </c>
      <c r="BR86" s="340">
        <f>VLOOKUP($D86,'[4]S251 Yr2'!$D$22:$W$96,20,0)</f>
        <v>0</v>
      </c>
      <c r="BS86" s="340">
        <v>0</v>
      </c>
      <c r="BT86" s="340">
        <v>0</v>
      </c>
      <c r="BU86" s="340">
        <v>0</v>
      </c>
      <c r="BV86" s="340">
        <v>0</v>
      </c>
      <c r="BW86" s="340">
        <v>0</v>
      </c>
      <c r="BX86" s="340">
        <v>0</v>
      </c>
      <c r="BY86" s="340">
        <v>0</v>
      </c>
      <c r="BZ86" s="340">
        <v>0</v>
      </c>
      <c r="CA86" s="340">
        <v>0</v>
      </c>
      <c r="CB86" s="342">
        <f t="shared" si="30"/>
        <v>6200</v>
      </c>
      <c r="CC86" s="340">
        <v>0</v>
      </c>
      <c r="CD86" s="340">
        <v>0</v>
      </c>
      <c r="CE86" s="340">
        <v>0</v>
      </c>
      <c r="CF86" s="340">
        <v>0</v>
      </c>
      <c r="CG86" s="340">
        <v>0</v>
      </c>
      <c r="CH86" s="340">
        <v>0</v>
      </c>
      <c r="CI86" s="340">
        <f>VLOOKUP($D86,'[2]S251 Template'!$D$17:$AK$100,32,0)</f>
        <v>22605.53</v>
      </c>
      <c r="CJ86" s="340">
        <f>VLOOKUP($D86,'[2]S251 Template'!$D$17:$AK$100,33,0)</f>
        <v>33523.08</v>
      </c>
      <c r="CK86" s="340">
        <f>VLOOKUP($D86,'[2]S251 Template'!$D$17:$AK$100,34,0)</f>
        <v>1395</v>
      </c>
      <c r="CL86" s="340">
        <v>0</v>
      </c>
      <c r="CM86" s="340">
        <v>0</v>
      </c>
      <c r="CN86" s="340">
        <v>0</v>
      </c>
      <c r="CO86" s="340">
        <v>0</v>
      </c>
      <c r="CP86" s="340">
        <v>0</v>
      </c>
      <c r="CQ86" s="340">
        <v>0</v>
      </c>
      <c r="CR86" s="340">
        <v>4834.72381722604</v>
      </c>
      <c r="CS86" s="340">
        <v>0</v>
      </c>
      <c r="CT86" s="341">
        <f t="shared" si="31"/>
        <v>62358.33381722604</v>
      </c>
      <c r="CU86" s="343"/>
      <c r="CV86" s="81"/>
      <c r="CW86" s="81"/>
      <c r="CX86" s="340">
        <f>VLOOKUP($D86,'[2]S251 Template'!$D$17:$AR$100,39,0)</f>
        <v>25659.754315942504</v>
      </c>
      <c r="CY86" s="340">
        <f>VLOOKUP($D86,'[2]S251 Template'!$D$17:$AR$100,40,0)</f>
        <v>6259.382867190601</v>
      </c>
      <c r="CZ86" s="340">
        <f>VLOOKUP($D86,'[2]S251 Template'!$D$17:$AR$100,41,0)</f>
        <v>3242.7631332230408</v>
      </c>
      <c r="DA86" s="341">
        <f t="shared" si="32"/>
        <v>35161.90031635614</v>
      </c>
      <c r="DB86" s="340">
        <f>VLOOKUP(D86,'[2]S251 Template'!$D$17:$AT$100,43,0)</f>
        <v>34579</v>
      </c>
      <c r="DC86" s="340">
        <v>0</v>
      </c>
      <c r="DD86" s="341">
        <f t="shared" si="33"/>
        <v>34579</v>
      </c>
      <c r="DE86" s="340">
        <f>VLOOKUP(D86,'[2]S251 Template'!$D$17:$AW$100,46,0)</f>
        <v>0</v>
      </c>
      <c r="DF86" s="340">
        <v>0</v>
      </c>
      <c r="DG86" s="341">
        <f t="shared" si="34"/>
        <v>0</v>
      </c>
      <c r="DH86" s="340">
        <v>0</v>
      </c>
      <c r="DI86" s="340">
        <v>0</v>
      </c>
      <c r="DJ86" s="341">
        <f t="shared" si="35"/>
        <v>0</v>
      </c>
      <c r="DK86" s="340">
        <f>VLOOKUP($D86,'[2]S251 Template'!$D$17:$BL$100,52,0)</f>
        <v>34981.049812499994</v>
      </c>
      <c r="DL86" s="340">
        <f>VLOOKUP($D86,'[2]S251 Template'!$D$17:$BL$100,53,0)</f>
        <v>2150.80245</v>
      </c>
      <c r="DM86" s="340">
        <f>VLOOKUP($D86,'[2]S251 Template'!$D$17:$BL$100,54,0)</f>
        <v>1061.062542</v>
      </c>
      <c r="DN86" s="340">
        <f>VLOOKUP($D86,'[2]S251 Template'!$D$17:$BL$100,55,0)</f>
        <v>0</v>
      </c>
      <c r="DO86" s="340">
        <f>VLOOKUP($D86,'[2]S251 Template'!$D$17:$BL$100,56,0)</f>
        <v>58565.21625</v>
      </c>
      <c r="DP86" s="340">
        <f>VLOOKUP($D86,'[2]S251 Template'!$D$17:$BL$100,57,0)</f>
        <v>0</v>
      </c>
      <c r="DQ86" s="340">
        <f>VLOOKUP($D86,'[2]S251 Template'!$D$17:$BL$100,58,0)</f>
        <v>0</v>
      </c>
      <c r="DR86" s="340">
        <f>VLOOKUP($D86,'[2]S251 Template'!$D$17:$BL$100,59,0)</f>
        <v>0</v>
      </c>
      <c r="DS86" s="340">
        <f>VLOOKUP($D86,'[2]S251 Template'!$D$17:$BL$100,60,0)</f>
        <v>0</v>
      </c>
      <c r="DT86" s="340">
        <f>VLOOKUP($D86,'[2]S251 Template'!$D$17:$BL$100,61,0)</f>
        <v>0</v>
      </c>
      <c r="DU86" s="341">
        <f t="shared" si="36"/>
        <v>96758.1310545</v>
      </c>
      <c r="DV86" s="340">
        <f>VLOOKUP($D86,'[2]S251 Template'!$D$17:$DI$100,63,0)</f>
        <v>4690.335177863509</v>
      </c>
      <c r="DW86" s="340">
        <f>VLOOKUP($D86,'[2]S251 Template'!$D$17:$DI$100,64,0)</f>
        <v>2980.44</v>
      </c>
      <c r="DX86" s="340">
        <f>VLOOKUP($D86,'[2]S251 Template'!$D$17:$DI$100,65,0)</f>
        <v>37211.64</v>
      </c>
      <c r="DY86" s="340">
        <f>VLOOKUP($D86,'[2]S251 Template'!$D$17:$DI$100,66,0)</f>
        <v>21549.54</v>
      </c>
      <c r="DZ86" s="341">
        <f t="shared" si="37"/>
        <v>66431.9551778635</v>
      </c>
      <c r="EA86" s="340">
        <f>VLOOKUP($D86,'[2]S251 Template'!$D$17:$DI$100,69,0)</f>
        <v>0</v>
      </c>
      <c r="EB86" s="340">
        <f>VLOOKUP($D86,'[2]S251 Template'!$D$17:$DI$100,70,0)</f>
        <v>0</v>
      </c>
      <c r="EC86" s="340">
        <f>VLOOKUP($D86,'[2]S251 Template'!$D$17:$DI$100,71,0)</f>
        <v>0</v>
      </c>
      <c r="ED86" s="340">
        <f>VLOOKUP($D86,'[2]S251 Template'!$D$17:$DI$100,72,0)</f>
        <v>35116</v>
      </c>
      <c r="EE86" s="340">
        <f>VLOOKUP($D86,'[2]S251 Template'!$D$17:$DI$100,73,0)</f>
        <v>5629</v>
      </c>
      <c r="EF86" s="340">
        <f>VLOOKUP($D86,'[2]S251 Template'!$D$17:$DI$100,74,0)</f>
        <v>0</v>
      </c>
      <c r="EG86" s="340">
        <f>VLOOKUP($D86,'[2]S251 Template'!$D$17:$DI$100,75,0)</f>
        <v>0</v>
      </c>
      <c r="EH86" s="340">
        <f>VLOOKUP($D86,'[2]S251 Template'!$D$17:$DI$100,76,0)</f>
        <v>0</v>
      </c>
      <c r="EI86" s="340">
        <v>0</v>
      </c>
      <c r="EJ86" s="341">
        <f>SUM(EA86:EI86)</f>
        <v>40745</v>
      </c>
      <c r="EK86" s="340">
        <f>VLOOKUP($D86,'[2]S251 Template'!$D$17:$DI$100,78,0)</f>
        <v>6645.44</v>
      </c>
      <c r="EL86" s="340">
        <f>VLOOKUP($D86,'[2]S251 Template'!$D$17:$DI$100,79,0)</f>
        <v>50712.149999999965</v>
      </c>
      <c r="EM86" s="340">
        <f>VLOOKUP($D86,'[2]S251 Template'!$D$17:$DI$100,80,0)</f>
        <v>10956</v>
      </c>
      <c r="EN86" s="340">
        <v>0</v>
      </c>
      <c r="EO86" s="340">
        <v>0</v>
      </c>
      <c r="EP86" s="340">
        <v>0</v>
      </c>
      <c r="EQ86" s="340">
        <v>0</v>
      </c>
      <c r="ER86" s="340">
        <v>0</v>
      </c>
      <c r="ES86" s="340">
        <v>0</v>
      </c>
      <c r="ET86" s="340">
        <v>0</v>
      </c>
      <c r="EU86" s="340">
        <v>0</v>
      </c>
      <c r="EV86" s="341">
        <f>SUM(EK86:EU86)</f>
        <v>68313.58999999997</v>
      </c>
      <c r="EW86" s="340">
        <f>VLOOKUP($D86,'[2]S251 Template'!$D$17:$DI$100,84,0)</f>
        <v>0</v>
      </c>
      <c r="EX86" s="340">
        <f>VLOOKUP($D86,'[2]S251 Template'!$D$17:$DI$100,85,0)</f>
        <v>22316.1</v>
      </c>
      <c r="EY86" s="340">
        <f>VLOOKUP($D86,'[2]S251 Template'!$D$17:$DI$100,86,0)</f>
        <v>0</v>
      </c>
      <c r="EZ86" s="340">
        <f>VLOOKUP($D86,'[2]S251 Template'!$D$17:$DI$100,87,0)</f>
        <v>0</v>
      </c>
      <c r="FA86" s="340">
        <f>VLOOKUP($D86,'[2]S251 Template'!$D$17:$DI$100,88,0)</f>
        <v>0</v>
      </c>
      <c r="FB86" s="340">
        <f>VLOOKUP($D86,'[2]S251 Template'!$D$17:$DI$100,89,0)</f>
        <v>0</v>
      </c>
      <c r="FC86" s="340">
        <f>VLOOKUP($D86,'[2]S251 Template'!$D$17:$DI$100,90,0)</f>
        <v>0</v>
      </c>
      <c r="FD86" s="340">
        <f>VLOOKUP($D86,'[2]S251 Template'!$D$17:$DI$100,91,0)</f>
        <v>0</v>
      </c>
      <c r="FE86" s="340">
        <v>0</v>
      </c>
      <c r="FF86" s="341">
        <f>SUM(EW86:FE86)</f>
        <v>22316.1</v>
      </c>
      <c r="FG86" s="340">
        <v>0</v>
      </c>
      <c r="FH86" s="340">
        <v>0</v>
      </c>
      <c r="FI86" s="341">
        <f t="shared" si="38"/>
        <v>0</v>
      </c>
      <c r="FJ86" s="340">
        <f>VLOOKUP($D86,'[2]S251 Template'!$D$17:$DI$100,96,0)</f>
        <v>0</v>
      </c>
      <c r="FK86" s="340">
        <f>VLOOKUP($D86,'[2]S251 Template'!$D$17:$DI$100,97,0)</f>
        <v>-24794.48649769585</v>
      </c>
      <c r="FL86" s="340">
        <f>VLOOKUP($D86,'[2]S251 Template'!$D$17:$DI$100,98,0)</f>
        <v>0</v>
      </c>
      <c r="FM86" s="340">
        <v>0</v>
      </c>
      <c r="FN86" s="341">
        <f>SUM(FJ86:FM86)</f>
        <v>-24794.48649769585</v>
      </c>
      <c r="FO86" s="340">
        <f>VLOOKUP($D86,'[2]S251 Template'!$D$17:$DI$100,100,0)</f>
        <v>0</v>
      </c>
      <c r="FP86" s="341">
        <f t="shared" si="39"/>
        <v>153328.4</v>
      </c>
      <c r="FQ86" s="345">
        <f t="shared" si="40"/>
        <v>1539160.0419982502</v>
      </c>
      <c r="FR86" s="81"/>
      <c r="FS86" s="341">
        <f t="shared" si="41"/>
        <v>330.1894736842105</v>
      </c>
      <c r="FT86" s="341">
        <f t="shared" si="42"/>
        <v>4661.444911688147</v>
      </c>
      <c r="FU86" s="346" t="s">
        <v>518</v>
      </c>
      <c r="FV86" s="340">
        <f>VLOOKUP(D86,'[6]Sheet1'!$A$3:$E$87,5,0)</f>
        <v>36000</v>
      </c>
      <c r="FW86" s="340">
        <v>0</v>
      </c>
      <c r="FX86" s="340">
        <v>0</v>
      </c>
      <c r="FY86" s="340">
        <f t="shared" si="22"/>
        <v>172699.03137085616</v>
      </c>
    </row>
    <row r="87" spans="1:181" ht="12.75" customHeight="1" thickBot="1" thickTop="1">
      <c r="A87" s="113"/>
      <c r="B87" s="338"/>
      <c r="C87" s="320" t="s">
        <v>340</v>
      </c>
      <c r="D87" s="20">
        <v>3594</v>
      </c>
      <c r="E87" s="338"/>
      <c r="F87" s="401" t="s">
        <v>281</v>
      </c>
      <c r="G87" s="340">
        <f>VLOOKUP($D87,'[3]S251 Yr2'!$D$22:$AP$96,4,0)</f>
        <v>0</v>
      </c>
      <c r="H87" s="340">
        <f>VLOOKUP($D87,'[3]S251 Yr2'!$D$22:$AP$96,5,0)</f>
        <v>16920</v>
      </c>
      <c r="I87" s="340">
        <f>VLOOKUP($D87,'[3]S251 Yr2'!$D$22:$AP$96,6,0)</f>
        <v>0</v>
      </c>
      <c r="J87" s="340">
        <f>VLOOKUP($D87,'[3]S251 Yr2'!$D$22:$AP$96,7,0)</f>
        <v>0</v>
      </c>
      <c r="K87" s="340">
        <f>VLOOKUP($D87,'[3]S251 Yr2'!$D$22:$AP$96,8,0)</f>
        <v>0</v>
      </c>
      <c r="L87" s="341">
        <f t="shared" si="23"/>
        <v>86799.59999999999</v>
      </c>
      <c r="M87" s="345">
        <f t="shared" si="24"/>
        <v>16920</v>
      </c>
      <c r="N87" s="341">
        <f t="shared" si="25"/>
        <v>17.810526315789474</v>
      </c>
      <c r="O87" s="340">
        <f>VLOOKUP($D87,'[4]S251 Yr2'!$D$22:$AU$96,12,0)</f>
        <v>0</v>
      </c>
      <c r="P87" s="340">
        <f>VLOOKUP($D87,'[4]S251 Yr2'!$D$22:$AU$96,13,0)</f>
        <v>6140</v>
      </c>
      <c r="Q87" s="340">
        <f>VLOOKUP($D87,'[4]S251 Yr2'!$D$22:$AU$96,14,0)</f>
        <v>0</v>
      </c>
      <c r="R87" s="340">
        <f>VLOOKUP($D87,'[4]S251 Yr2'!$D$22:$AU$96,15,0)</f>
        <v>0</v>
      </c>
      <c r="S87" s="342">
        <f t="shared" si="26"/>
        <v>31498.2</v>
      </c>
      <c r="T87" s="358">
        <f t="shared" si="27"/>
        <v>6140</v>
      </c>
      <c r="U87" s="340">
        <v>0</v>
      </c>
      <c r="V87" s="340">
        <v>0</v>
      </c>
      <c r="W87" s="340">
        <v>0</v>
      </c>
      <c r="X87" s="340">
        <f>VLOOKUP($D87,'[2]S251 Template'!$D$17:$DI$100,7,0)</f>
        <v>30</v>
      </c>
      <c r="Y87" s="340">
        <f>VLOOKUP($D87,'[2]S251 Template'!$D$17:$DI$100,8,0)</f>
        <v>29</v>
      </c>
      <c r="Z87" s="340">
        <f>VLOOKUP($D87,'[2]S251 Template'!$D$17:$DI$100,9,0)</f>
        <v>29</v>
      </c>
      <c r="AA87" s="340">
        <f>VLOOKUP($D87,'[2]S251 Template'!$D$17:$DI$100,10,0)</f>
        <v>30</v>
      </c>
      <c r="AB87" s="340">
        <f>VLOOKUP($D87,'[2]S251 Template'!$D$17:$DI$100,11,0)</f>
        <v>29</v>
      </c>
      <c r="AC87" s="340">
        <f>VLOOKUP($D87,'[2]S251 Template'!$D$17:$DI$100,12,0)</f>
        <v>27</v>
      </c>
      <c r="AD87" s="340">
        <f>VLOOKUP($D87,'[2]S251 Template'!$D$17:$DI$100,13,0)</f>
        <v>30</v>
      </c>
      <c r="AE87" s="340">
        <f>VLOOKUP($D87,'[2]S251 Template'!$D$17:$DI$100,14,0)</f>
        <v>0</v>
      </c>
      <c r="AF87" s="340">
        <v>0</v>
      </c>
      <c r="AG87" s="340">
        <v>0</v>
      </c>
      <c r="AH87" s="340">
        <v>0</v>
      </c>
      <c r="AI87" s="340">
        <v>0</v>
      </c>
      <c r="AJ87" s="340">
        <v>0</v>
      </c>
      <c r="AK87" s="341">
        <f t="shared" si="28"/>
        <v>669079.1972340001</v>
      </c>
      <c r="AL87" s="341">
        <f t="shared" si="29"/>
        <v>204</v>
      </c>
      <c r="AM87" s="81"/>
      <c r="AN87" s="81"/>
      <c r="AO87" s="81"/>
      <c r="AP87" s="81"/>
      <c r="AQ87" s="81"/>
      <c r="AR87" s="81"/>
      <c r="AS87" s="81"/>
      <c r="AT87" s="81"/>
      <c r="AU87" s="81"/>
      <c r="AV87" s="81"/>
      <c r="AW87" s="81"/>
      <c r="AX87" s="81"/>
      <c r="AY87" s="81"/>
      <c r="AZ87" s="81"/>
      <c r="BA87" s="81"/>
      <c r="BB87" s="81"/>
      <c r="BC87" s="118"/>
      <c r="BD87" s="81"/>
      <c r="BE87" s="81"/>
      <c r="BF87" s="81"/>
      <c r="BG87" s="81"/>
      <c r="BH87" s="81"/>
      <c r="BI87" s="81"/>
      <c r="BJ87" s="81"/>
      <c r="BK87" s="81"/>
      <c r="BL87" s="81"/>
      <c r="BM87" s="81"/>
      <c r="BN87" s="81"/>
      <c r="BO87" s="81"/>
      <c r="BP87" s="81"/>
      <c r="BQ87" s="340">
        <f>VLOOKUP($D87,'[4]S251 Yr2'!$D$22:$W$96,19,0)</f>
        <v>5300</v>
      </c>
      <c r="BR87" s="340">
        <f>VLOOKUP($D87,'[4]S251 Yr2'!$D$22:$W$96,20,0)</f>
        <v>0</v>
      </c>
      <c r="BS87" s="340">
        <v>0</v>
      </c>
      <c r="BT87" s="340">
        <v>0</v>
      </c>
      <c r="BU87" s="340">
        <v>0</v>
      </c>
      <c r="BV87" s="340">
        <v>0</v>
      </c>
      <c r="BW87" s="340">
        <v>0</v>
      </c>
      <c r="BX87" s="340">
        <v>0</v>
      </c>
      <c r="BY87" s="340">
        <v>0</v>
      </c>
      <c r="BZ87" s="340">
        <v>0</v>
      </c>
      <c r="CA87" s="340">
        <v>0</v>
      </c>
      <c r="CB87" s="342">
        <f t="shared" si="30"/>
        <v>5300</v>
      </c>
      <c r="CC87" s="340">
        <v>0</v>
      </c>
      <c r="CD87" s="340">
        <v>0</v>
      </c>
      <c r="CE87" s="340">
        <v>0</v>
      </c>
      <c r="CF87" s="340">
        <v>0</v>
      </c>
      <c r="CG87" s="340">
        <v>0</v>
      </c>
      <c r="CH87" s="340">
        <v>0</v>
      </c>
      <c r="CI87" s="340">
        <f>VLOOKUP($D87,'[2]S251 Template'!$D$17:$AK$100,32,0)</f>
        <v>18399.85</v>
      </c>
      <c r="CJ87" s="340">
        <f>VLOOKUP($D87,'[2]S251 Template'!$D$17:$AK$100,33,0)</f>
        <v>22044.36</v>
      </c>
      <c r="CK87" s="340">
        <f>VLOOKUP($D87,'[2]S251 Template'!$D$17:$AK$100,34,0)</f>
        <v>949</v>
      </c>
      <c r="CL87" s="340">
        <v>0</v>
      </c>
      <c r="CM87" s="340">
        <v>0</v>
      </c>
      <c r="CN87" s="340">
        <v>0</v>
      </c>
      <c r="CO87" s="340">
        <v>0</v>
      </c>
      <c r="CP87" s="340">
        <v>0</v>
      </c>
      <c r="CQ87" s="340">
        <v>0</v>
      </c>
      <c r="CR87" s="340">
        <v>3287.612195713708</v>
      </c>
      <c r="CS87" s="340">
        <v>0</v>
      </c>
      <c r="CT87" s="341">
        <f t="shared" si="31"/>
        <v>44680.82219571371</v>
      </c>
      <c r="CU87" s="343"/>
      <c r="CV87" s="81"/>
      <c r="CW87" s="81"/>
      <c r="CX87" s="340">
        <f>VLOOKUP($D87,'[2]S251 Template'!$D$17:$AR$100,39,0)</f>
        <v>13422.025334493</v>
      </c>
      <c r="CY87" s="340">
        <f>VLOOKUP($D87,'[2]S251 Template'!$D$17:$AR$100,40,0)</f>
        <v>3442.66057695483</v>
      </c>
      <c r="CZ87" s="340">
        <f>VLOOKUP($D87,'[2]S251 Template'!$D$17:$AR$100,41,0)</f>
        <v>2229.39965409084</v>
      </c>
      <c r="DA87" s="341">
        <f t="shared" si="32"/>
        <v>19094.085565538673</v>
      </c>
      <c r="DB87" s="340">
        <f>VLOOKUP(D87,'[2]S251 Template'!$D$17:$AT$100,43,0)</f>
        <v>12859</v>
      </c>
      <c r="DC87" s="340">
        <v>0</v>
      </c>
      <c r="DD87" s="341">
        <f t="shared" si="33"/>
        <v>12859</v>
      </c>
      <c r="DE87" s="340">
        <f>VLOOKUP(D87,'[2]S251 Template'!$D$17:$AW$100,46,0)</f>
        <v>0</v>
      </c>
      <c r="DF87" s="340">
        <v>0</v>
      </c>
      <c r="DG87" s="341">
        <f t="shared" si="34"/>
        <v>0</v>
      </c>
      <c r="DH87" s="340">
        <v>0</v>
      </c>
      <c r="DI87" s="340">
        <v>0</v>
      </c>
      <c r="DJ87" s="341">
        <f t="shared" si="35"/>
        <v>0</v>
      </c>
      <c r="DK87" s="340">
        <f>VLOOKUP($D87,'[2]S251 Template'!$D$17:$BL$100,52,0)</f>
        <v>51305.539724999995</v>
      </c>
      <c r="DL87" s="340">
        <f>VLOOKUP($D87,'[2]S251 Template'!$D$17:$BL$100,53,0)</f>
        <v>3441.28392</v>
      </c>
      <c r="DM87" s="340">
        <f>VLOOKUP($D87,'[2]S251 Template'!$D$17:$BL$100,54,0)</f>
        <v>1261.8041039999998</v>
      </c>
      <c r="DN87" s="340">
        <f>VLOOKUP($D87,'[2]S251 Template'!$D$17:$BL$100,55,0)</f>
        <v>7527.808575</v>
      </c>
      <c r="DO87" s="340">
        <f>VLOOKUP($D87,'[2]S251 Template'!$D$17:$BL$100,56,0)</f>
        <v>55509.639749999995</v>
      </c>
      <c r="DP87" s="340">
        <f>VLOOKUP($D87,'[2]S251 Template'!$D$17:$BL$100,57,0)</f>
        <v>0</v>
      </c>
      <c r="DQ87" s="340">
        <f>VLOOKUP($D87,'[2]S251 Template'!$D$17:$BL$100,58,0)</f>
        <v>0</v>
      </c>
      <c r="DR87" s="340">
        <f>VLOOKUP($D87,'[2]S251 Template'!$D$17:$BL$100,59,0)</f>
        <v>9209.519025641028</v>
      </c>
      <c r="DS87" s="340">
        <f>VLOOKUP($D87,'[2]S251 Template'!$D$17:$BL$100,60,0)</f>
        <v>0</v>
      </c>
      <c r="DT87" s="340">
        <f>VLOOKUP($D87,'[2]S251 Template'!$D$17:$BL$100,61,0)</f>
        <v>0</v>
      </c>
      <c r="DU87" s="341">
        <f t="shared" si="36"/>
        <v>128255.59509964102</v>
      </c>
      <c r="DV87" s="340">
        <f>VLOOKUP($D87,'[2]S251 Template'!$D$17:$DI$100,63,0)</f>
        <v>2057.4206518855344</v>
      </c>
      <c r="DW87" s="340">
        <f>VLOOKUP($D87,'[2]S251 Template'!$D$17:$DI$100,64,0)</f>
        <v>1401.48</v>
      </c>
      <c r="DX87" s="340">
        <f>VLOOKUP($D87,'[2]S251 Template'!$D$17:$DI$100,65,0)</f>
        <v>25557.120000000003</v>
      </c>
      <c r="DY87" s="340">
        <f>VLOOKUP($D87,'[2]S251 Template'!$D$17:$DI$100,66,0)</f>
        <v>16280.352</v>
      </c>
      <c r="DZ87" s="341">
        <f t="shared" si="37"/>
        <v>45296.37265188554</v>
      </c>
      <c r="EA87" s="340">
        <f>VLOOKUP($D87,'[2]S251 Template'!$D$17:$DI$100,69,0)</f>
        <v>0</v>
      </c>
      <c r="EB87" s="340">
        <f>VLOOKUP($D87,'[2]S251 Template'!$D$17:$DI$100,70,0)</f>
        <v>0</v>
      </c>
      <c r="EC87" s="340">
        <f>VLOOKUP($D87,'[2]S251 Template'!$D$17:$DI$100,71,0)</f>
        <v>0</v>
      </c>
      <c r="ED87" s="340">
        <f>VLOOKUP($D87,'[2]S251 Template'!$D$17:$DI$100,72,0)</f>
        <v>0</v>
      </c>
      <c r="EE87" s="340">
        <f>VLOOKUP($D87,'[2]S251 Template'!$D$17:$DI$100,73,0)</f>
        <v>0</v>
      </c>
      <c r="EF87" s="340">
        <f>VLOOKUP($D87,'[2]S251 Template'!$D$17:$DI$100,74,0)</f>
        <v>0</v>
      </c>
      <c r="EG87" s="340">
        <f>VLOOKUP($D87,'[2]S251 Template'!$D$17:$DI$100,75,0)</f>
        <v>0</v>
      </c>
      <c r="EH87" s="340">
        <f>VLOOKUP($D87,'[2]S251 Template'!$D$17:$DI$100,76,0)</f>
        <v>0</v>
      </c>
      <c r="EI87" s="340">
        <v>0</v>
      </c>
      <c r="EJ87" s="341">
        <f>SUM(EA87:EI87)</f>
        <v>0</v>
      </c>
      <c r="EK87" s="340">
        <f>VLOOKUP($D87,'[2]S251 Template'!$D$17:$DI$100,78,0)</f>
        <v>0</v>
      </c>
      <c r="EL87" s="340">
        <f>VLOOKUP($D87,'[2]S251 Template'!$D$17:$DI$100,79,0)</f>
        <v>78218.9</v>
      </c>
      <c r="EM87" s="340">
        <f>VLOOKUP($D87,'[2]S251 Template'!$D$17:$DI$100,80,0)</f>
        <v>28760</v>
      </c>
      <c r="EN87" s="340">
        <v>0</v>
      </c>
      <c r="EO87" s="340">
        <v>0</v>
      </c>
      <c r="EP87" s="340">
        <v>0</v>
      </c>
      <c r="EQ87" s="340">
        <v>0</v>
      </c>
      <c r="ER87" s="340">
        <v>0</v>
      </c>
      <c r="ES87" s="340">
        <v>0</v>
      </c>
      <c r="ET87" s="340">
        <v>0</v>
      </c>
      <c r="EU87" s="340">
        <v>0</v>
      </c>
      <c r="EV87" s="341">
        <f>SUM(EK87:EU87)</f>
        <v>106978.9</v>
      </c>
      <c r="EW87" s="340">
        <f>VLOOKUP($D87,'[2]S251 Template'!$D$17:$DI$100,84,0)</f>
        <v>8926.800000000008</v>
      </c>
      <c r="EX87" s="340">
        <f>VLOOKUP($D87,'[2]S251 Template'!$D$17:$DI$100,85,0)</f>
        <v>0</v>
      </c>
      <c r="EY87" s="340">
        <f>VLOOKUP($D87,'[2]S251 Template'!$D$17:$DI$100,86,0)</f>
        <v>0</v>
      </c>
      <c r="EZ87" s="340">
        <f>VLOOKUP($D87,'[2]S251 Template'!$D$17:$DI$100,87,0)</f>
        <v>0</v>
      </c>
      <c r="FA87" s="340">
        <f>VLOOKUP($D87,'[2]S251 Template'!$D$17:$DI$100,88,0)</f>
        <v>0</v>
      </c>
      <c r="FB87" s="340">
        <f>VLOOKUP($D87,'[2]S251 Template'!$D$17:$DI$100,89,0)</f>
        <v>0</v>
      </c>
      <c r="FC87" s="340">
        <f>VLOOKUP($D87,'[2]S251 Template'!$D$17:$DI$100,90,0)</f>
        <v>0</v>
      </c>
      <c r="FD87" s="340">
        <f>VLOOKUP($D87,'[2]S251 Template'!$D$17:$DI$100,91,0)</f>
        <v>0</v>
      </c>
      <c r="FE87" s="340">
        <v>0</v>
      </c>
      <c r="FF87" s="341">
        <f>SUM(EW87:FE87)</f>
        <v>8926.800000000008</v>
      </c>
      <c r="FG87" s="340">
        <v>0</v>
      </c>
      <c r="FH87" s="340">
        <v>0</v>
      </c>
      <c r="FI87" s="341">
        <f t="shared" si="38"/>
        <v>0</v>
      </c>
      <c r="FJ87" s="340">
        <f>VLOOKUP($D87,'[2]S251 Template'!$D$17:$DI$100,96,0)</f>
        <v>0</v>
      </c>
      <c r="FK87" s="340">
        <f>VLOOKUP($D87,'[2]S251 Template'!$D$17:$DI$100,97,0)</f>
        <v>-26964.941345132742</v>
      </c>
      <c r="FL87" s="340">
        <f>VLOOKUP($D87,'[2]S251 Template'!$D$17:$DI$100,98,0)</f>
        <v>0</v>
      </c>
      <c r="FM87" s="340">
        <v>0</v>
      </c>
      <c r="FN87" s="341">
        <f>SUM(FJ87:FM87)</f>
        <v>-26964.941345132742</v>
      </c>
      <c r="FO87" s="340">
        <f>VLOOKUP($D87,'[2]S251 Template'!$D$17:$DI$100,100,0)</f>
        <v>0</v>
      </c>
      <c r="FP87" s="341">
        <f t="shared" si="39"/>
        <v>123597.79999999999</v>
      </c>
      <c r="FQ87" s="345">
        <f t="shared" si="40"/>
        <v>1131803.6314016464</v>
      </c>
      <c r="FR87" s="81"/>
      <c r="FS87" s="341">
        <f t="shared" si="41"/>
        <v>221.81052631578947</v>
      </c>
      <c r="FT87" s="341">
        <f t="shared" si="42"/>
        <v>5102.56952273901</v>
      </c>
      <c r="FU87" s="346" t="s">
        <v>518</v>
      </c>
      <c r="FV87" s="340">
        <f>VLOOKUP(D87,'[6]Sheet1'!$A$3:$E$87,5,0)</f>
        <v>34800</v>
      </c>
      <c r="FW87" s="340">
        <v>0</v>
      </c>
      <c r="FX87" s="340">
        <v>0</v>
      </c>
      <c r="FY87" s="340">
        <f t="shared" si="22"/>
        <v>165508.6806651797</v>
      </c>
    </row>
    <row r="88" spans="1:181" ht="12.75" customHeight="1" thickBot="1" thickTop="1">
      <c r="A88" s="113"/>
      <c r="B88" s="338"/>
      <c r="C88" s="320" t="s">
        <v>341</v>
      </c>
      <c r="D88" s="20">
        <v>3597</v>
      </c>
      <c r="E88" s="338"/>
      <c r="F88" s="401" t="s">
        <v>281</v>
      </c>
      <c r="G88" s="340">
        <f>VLOOKUP($D88,'[3]S251 Yr2'!$D$22:$AP$96,4,0)</f>
        <v>0</v>
      </c>
      <c r="H88" s="340">
        <f>VLOOKUP($D88,'[3]S251 Yr2'!$D$22:$AP$96,5,0)</f>
        <v>28500</v>
      </c>
      <c r="I88" s="340">
        <f>VLOOKUP($D88,'[3]S251 Yr2'!$D$22:$AP$96,6,0)</f>
        <v>0</v>
      </c>
      <c r="J88" s="340">
        <f>VLOOKUP($D88,'[3]S251 Yr2'!$D$22:$AP$96,7,0)</f>
        <v>0</v>
      </c>
      <c r="K88" s="340">
        <f>VLOOKUP($D88,'[3]S251 Yr2'!$D$22:$AP$96,8,0)</f>
        <v>0</v>
      </c>
      <c r="L88" s="341">
        <f t="shared" si="23"/>
        <v>146205</v>
      </c>
      <c r="M88" s="345">
        <f t="shared" si="24"/>
        <v>28500</v>
      </c>
      <c r="N88" s="341">
        <f t="shared" si="25"/>
        <v>30</v>
      </c>
      <c r="O88" s="340">
        <f>VLOOKUP($D88,'[4]S251 Yr2'!$D$22:$AU$96,12,0)</f>
        <v>0</v>
      </c>
      <c r="P88" s="340">
        <f>VLOOKUP($D88,'[4]S251 Yr2'!$D$22:$AU$96,13,0)</f>
        <v>0</v>
      </c>
      <c r="Q88" s="340">
        <f>VLOOKUP($D88,'[4]S251 Yr2'!$D$22:$AU$96,14,0)</f>
        <v>0</v>
      </c>
      <c r="R88" s="340">
        <f>VLOOKUP($D88,'[4]S251 Yr2'!$D$22:$AU$96,15,0)</f>
        <v>0</v>
      </c>
      <c r="S88" s="342">
        <f t="shared" si="26"/>
        <v>0</v>
      </c>
      <c r="T88" s="358">
        <f t="shared" si="27"/>
        <v>0</v>
      </c>
      <c r="U88" s="340">
        <v>0</v>
      </c>
      <c r="V88" s="340">
        <v>0</v>
      </c>
      <c r="W88" s="340">
        <v>0</v>
      </c>
      <c r="X88" s="340">
        <f>VLOOKUP($D88,'[2]S251 Template'!$D$17:$DI$100,7,0)</f>
        <v>30</v>
      </c>
      <c r="Y88" s="340">
        <f>VLOOKUP($D88,'[2]S251 Template'!$D$17:$DI$100,8,0)</f>
        <v>31</v>
      </c>
      <c r="Z88" s="340">
        <f>VLOOKUP($D88,'[2]S251 Template'!$D$17:$DI$100,9,0)</f>
        <v>29</v>
      </c>
      <c r="AA88" s="340">
        <f>VLOOKUP($D88,'[2]S251 Template'!$D$17:$DI$100,10,0)</f>
        <v>29</v>
      </c>
      <c r="AB88" s="340">
        <f>VLOOKUP($D88,'[2]S251 Template'!$D$17:$DI$100,11,0)</f>
        <v>29</v>
      </c>
      <c r="AC88" s="340">
        <f>VLOOKUP($D88,'[2]S251 Template'!$D$17:$DI$100,12,0)</f>
        <v>29</v>
      </c>
      <c r="AD88" s="340">
        <f>VLOOKUP($D88,'[2]S251 Template'!$D$17:$DI$100,13,0)</f>
        <v>30</v>
      </c>
      <c r="AE88" s="340">
        <f>VLOOKUP($D88,'[2]S251 Template'!$D$17:$DI$100,14,0)</f>
        <v>0</v>
      </c>
      <c r="AF88" s="340">
        <v>0</v>
      </c>
      <c r="AG88" s="340">
        <v>0</v>
      </c>
      <c r="AH88" s="340">
        <v>0</v>
      </c>
      <c r="AI88" s="340">
        <v>0</v>
      </c>
      <c r="AJ88" s="340">
        <v>0</v>
      </c>
      <c r="AK88" s="341">
        <f t="shared" si="28"/>
        <v>678612.452832</v>
      </c>
      <c r="AL88" s="341">
        <f t="shared" si="29"/>
        <v>207</v>
      </c>
      <c r="AM88" s="81"/>
      <c r="AN88" s="81"/>
      <c r="AO88" s="81"/>
      <c r="AP88" s="81"/>
      <c r="AQ88" s="81"/>
      <c r="AR88" s="81"/>
      <c r="AS88" s="81"/>
      <c r="AT88" s="81"/>
      <c r="AU88" s="81"/>
      <c r="AV88" s="81"/>
      <c r="AW88" s="81"/>
      <c r="AX88" s="81"/>
      <c r="AY88" s="81"/>
      <c r="AZ88" s="81"/>
      <c r="BA88" s="81"/>
      <c r="BB88" s="81"/>
      <c r="BC88" s="118"/>
      <c r="BD88" s="81"/>
      <c r="BE88" s="81"/>
      <c r="BF88" s="81"/>
      <c r="BG88" s="81"/>
      <c r="BH88" s="81"/>
      <c r="BI88" s="81"/>
      <c r="BJ88" s="81"/>
      <c r="BK88" s="81"/>
      <c r="BL88" s="81"/>
      <c r="BM88" s="81"/>
      <c r="BN88" s="81"/>
      <c r="BO88" s="81"/>
      <c r="BP88" s="81"/>
      <c r="BQ88" s="340">
        <f>VLOOKUP($D88,'[4]S251 Yr2'!$D$22:$W$96,19,0)</f>
        <v>6600</v>
      </c>
      <c r="BR88" s="340">
        <f>VLOOKUP($D88,'[4]S251 Yr2'!$D$22:$W$96,20,0)</f>
        <v>0</v>
      </c>
      <c r="BS88" s="340">
        <v>0</v>
      </c>
      <c r="BT88" s="340">
        <v>0</v>
      </c>
      <c r="BU88" s="340">
        <v>0</v>
      </c>
      <c r="BV88" s="340">
        <v>0</v>
      </c>
      <c r="BW88" s="340">
        <v>0</v>
      </c>
      <c r="BX88" s="340">
        <v>0</v>
      </c>
      <c r="BY88" s="340">
        <v>0</v>
      </c>
      <c r="BZ88" s="340">
        <v>0</v>
      </c>
      <c r="CA88" s="340">
        <v>0</v>
      </c>
      <c r="CB88" s="342">
        <f t="shared" si="30"/>
        <v>6600</v>
      </c>
      <c r="CC88" s="340">
        <v>0</v>
      </c>
      <c r="CD88" s="340">
        <v>0</v>
      </c>
      <c r="CE88" s="340">
        <v>0</v>
      </c>
      <c r="CF88" s="340">
        <v>0</v>
      </c>
      <c r="CG88" s="340">
        <v>0</v>
      </c>
      <c r="CH88" s="340">
        <v>0</v>
      </c>
      <c r="CI88" s="340">
        <f>VLOOKUP($D88,'[2]S251 Template'!$D$17:$AK$100,32,0)</f>
        <v>18399.85</v>
      </c>
      <c r="CJ88" s="340">
        <f>VLOOKUP($D88,'[2]S251 Template'!$D$17:$AK$100,33,0)</f>
        <v>22435.68</v>
      </c>
      <c r="CK88" s="340">
        <f>VLOOKUP($D88,'[2]S251 Template'!$D$17:$AK$100,34,0)</f>
        <v>963</v>
      </c>
      <c r="CL88" s="340">
        <v>0</v>
      </c>
      <c r="CM88" s="340">
        <v>0</v>
      </c>
      <c r="CN88" s="340">
        <v>0</v>
      </c>
      <c r="CO88" s="340">
        <v>0</v>
      </c>
      <c r="CP88" s="340">
        <v>0</v>
      </c>
      <c r="CQ88" s="340">
        <v>0</v>
      </c>
      <c r="CR88" s="340">
        <v>3335.9594338859683</v>
      </c>
      <c r="CS88" s="340">
        <v>0</v>
      </c>
      <c r="CT88" s="341">
        <f t="shared" si="31"/>
        <v>45134.48943388597</v>
      </c>
      <c r="CU88" s="343"/>
      <c r="CV88" s="81"/>
      <c r="CW88" s="81"/>
      <c r="CX88" s="340">
        <f>VLOOKUP($D88,'[2]S251 Template'!$D$17:$AR$100,39,0)</f>
        <v>3947.654510145</v>
      </c>
      <c r="CY88" s="340">
        <f>VLOOKUP($D88,'[2]S251 Template'!$D$17:$AR$100,40,0)</f>
        <v>3912.1142919941253</v>
      </c>
      <c r="CZ88" s="340">
        <f>VLOOKUP($D88,'[2]S251 Template'!$D$17:$AR$100,41,0)</f>
        <v>6890.871658098961</v>
      </c>
      <c r="DA88" s="341">
        <f t="shared" si="32"/>
        <v>14750.640460238086</v>
      </c>
      <c r="DB88" s="340">
        <f>VLOOKUP(D88,'[2]S251 Template'!$D$17:$AT$100,43,0)</f>
        <v>37720</v>
      </c>
      <c r="DC88" s="340">
        <v>0</v>
      </c>
      <c r="DD88" s="341">
        <f t="shared" si="33"/>
        <v>37720</v>
      </c>
      <c r="DE88" s="340">
        <f>VLOOKUP(D88,'[2]S251 Template'!$D$17:$AW$100,46,0)</f>
        <v>0</v>
      </c>
      <c r="DF88" s="340">
        <v>0</v>
      </c>
      <c r="DG88" s="341">
        <f t="shared" si="34"/>
        <v>0</v>
      </c>
      <c r="DH88" s="340">
        <v>0</v>
      </c>
      <c r="DI88" s="340">
        <v>0</v>
      </c>
      <c r="DJ88" s="341">
        <f t="shared" si="35"/>
        <v>0</v>
      </c>
      <c r="DK88" s="340">
        <f>VLOOKUP($D88,'[2]S251 Template'!$D$17:$BL$100,52,0)</f>
        <v>86286.5895375</v>
      </c>
      <c r="DL88" s="340">
        <f>VLOOKUP($D88,'[2]S251 Template'!$D$17:$BL$100,53,0)</f>
        <v>3154.51026</v>
      </c>
      <c r="DM88" s="340">
        <f>VLOOKUP($D88,'[2]S251 Template'!$D$17:$BL$100,54,0)</f>
        <v>1032.3851759999998</v>
      </c>
      <c r="DN88" s="340">
        <f>VLOOKUP($D88,'[2]S251 Template'!$D$17:$BL$100,55,0)</f>
        <v>1720.64196</v>
      </c>
      <c r="DO88" s="340">
        <f>VLOOKUP($D88,'[2]S251 Template'!$D$17:$BL$100,56,0)</f>
        <v>52454.06325</v>
      </c>
      <c r="DP88" s="340">
        <f>VLOOKUP($D88,'[2]S251 Template'!$D$17:$BL$100,57,0)</f>
        <v>0</v>
      </c>
      <c r="DQ88" s="340">
        <f>VLOOKUP($D88,'[2]S251 Template'!$D$17:$BL$100,58,0)</f>
        <v>0</v>
      </c>
      <c r="DR88" s="340">
        <f>VLOOKUP($D88,'[2]S251 Template'!$D$17:$BL$100,59,0)</f>
        <v>16934.559523984797</v>
      </c>
      <c r="DS88" s="340">
        <f>VLOOKUP($D88,'[2]S251 Template'!$D$17:$BL$100,60,0)</f>
        <v>0</v>
      </c>
      <c r="DT88" s="340">
        <f>VLOOKUP($D88,'[2]S251 Template'!$D$17:$BL$100,61,0)</f>
        <v>0</v>
      </c>
      <c r="DU88" s="341">
        <f t="shared" si="36"/>
        <v>161582.74970748476</v>
      </c>
      <c r="DV88" s="340">
        <f>VLOOKUP($D88,'[2]S251 Template'!$D$17:$DI$100,63,0)</f>
        <v>3986.925136437255</v>
      </c>
      <c r="DW88" s="340">
        <f>VLOOKUP($D88,'[2]S251 Template'!$D$17:$DI$100,64,0)</f>
        <v>3430.26</v>
      </c>
      <c r="DX88" s="340">
        <f>VLOOKUP($D88,'[2]S251 Template'!$D$17:$DI$100,65,0)</f>
        <v>40406.280000000006</v>
      </c>
      <c r="DY88" s="340">
        <f>VLOOKUP($D88,'[2]S251 Template'!$D$17:$DI$100,66,0)</f>
        <v>23399.579999999998</v>
      </c>
      <c r="DZ88" s="341">
        <f t="shared" si="37"/>
        <v>71223.04513643726</v>
      </c>
      <c r="EA88" s="340">
        <f>VLOOKUP($D88,'[2]S251 Template'!$D$17:$DI$100,69,0)</f>
        <v>0</v>
      </c>
      <c r="EB88" s="340">
        <f>VLOOKUP($D88,'[2]S251 Template'!$D$17:$DI$100,70,0)</f>
        <v>0</v>
      </c>
      <c r="EC88" s="340">
        <f>VLOOKUP($D88,'[2]S251 Template'!$D$17:$DI$100,71,0)</f>
        <v>0</v>
      </c>
      <c r="ED88" s="340">
        <f>VLOOKUP($D88,'[2]S251 Template'!$D$17:$DI$100,72,0)</f>
        <v>0</v>
      </c>
      <c r="EE88" s="340">
        <f>VLOOKUP($D88,'[2]S251 Template'!$D$17:$DI$100,73,0)</f>
        <v>0</v>
      </c>
      <c r="EF88" s="340">
        <f>VLOOKUP($D88,'[2]S251 Template'!$D$17:$DI$100,74,0)</f>
        <v>0</v>
      </c>
      <c r="EG88" s="340">
        <f>VLOOKUP($D88,'[2]S251 Template'!$D$17:$DI$100,75,0)</f>
        <v>0</v>
      </c>
      <c r="EH88" s="340">
        <f>VLOOKUP($D88,'[2]S251 Template'!$D$17:$DI$100,76,0)</f>
        <v>0</v>
      </c>
      <c r="EI88" s="340">
        <v>0</v>
      </c>
      <c r="EJ88" s="341">
        <f>SUM(EA88:EI88)</f>
        <v>0</v>
      </c>
      <c r="EK88" s="340">
        <f>VLOOKUP($D88,'[2]S251 Template'!$D$17:$DI$100,78,0)</f>
        <v>2215.1466666666665</v>
      </c>
      <c r="EL88" s="340">
        <f>VLOOKUP($D88,'[2]S251 Template'!$D$17:$DI$100,79,0)</f>
        <v>78286.9</v>
      </c>
      <c r="EM88" s="340">
        <f>VLOOKUP($D88,'[2]S251 Template'!$D$17:$DI$100,80,0)</f>
        <v>38347</v>
      </c>
      <c r="EN88" s="340">
        <v>0</v>
      </c>
      <c r="EO88" s="340">
        <v>0</v>
      </c>
      <c r="EP88" s="340">
        <v>0</v>
      </c>
      <c r="EQ88" s="340">
        <v>0</v>
      </c>
      <c r="ER88" s="340">
        <v>0</v>
      </c>
      <c r="ES88" s="340">
        <v>0</v>
      </c>
      <c r="ET88" s="340">
        <v>0</v>
      </c>
      <c r="EU88" s="340">
        <v>0</v>
      </c>
      <c r="EV88" s="341">
        <f>SUM(EK88:EU88)</f>
        <v>118849.04666666666</v>
      </c>
      <c r="EW88" s="340">
        <f>VLOOKUP($D88,'[2]S251 Template'!$D$17:$DI$100,84,0)</f>
        <v>4463.399999999984</v>
      </c>
      <c r="EX88" s="340">
        <f>VLOOKUP($D88,'[2]S251 Template'!$D$17:$DI$100,85,0)</f>
        <v>0</v>
      </c>
      <c r="EY88" s="340">
        <f>VLOOKUP($D88,'[2]S251 Template'!$D$17:$DI$100,86,0)</f>
        <v>0</v>
      </c>
      <c r="EZ88" s="340">
        <f>VLOOKUP($D88,'[2]S251 Template'!$D$17:$DI$100,87,0)</f>
        <v>0</v>
      </c>
      <c r="FA88" s="340">
        <f>VLOOKUP($D88,'[2]S251 Template'!$D$17:$DI$100,88,0)</f>
        <v>0</v>
      </c>
      <c r="FB88" s="340">
        <f>VLOOKUP($D88,'[2]S251 Template'!$D$17:$DI$100,89,0)</f>
        <v>0</v>
      </c>
      <c r="FC88" s="340">
        <f>VLOOKUP($D88,'[2]S251 Template'!$D$17:$DI$100,90,0)</f>
        <v>0</v>
      </c>
      <c r="FD88" s="340">
        <f>VLOOKUP($D88,'[2]S251 Template'!$D$17:$DI$100,91,0)</f>
        <v>55000</v>
      </c>
      <c r="FE88" s="340">
        <v>0</v>
      </c>
      <c r="FF88" s="341">
        <f>SUM(EW88:FE88)</f>
        <v>59463.39999999999</v>
      </c>
      <c r="FG88" s="340">
        <v>0</v>
      </c>
      <c r="FH88" s="340">
        <v>0</v>
      </c>
      <c r="FI88" s="341">
        <f t="shared" si="38"/>
        <v>0</v>
      </c>
      <c r="FJ88" s="340">
        <f>VLOOKUP($D88,'[2]S251 Template'!$D$17:$DI$100,96,0)</f>
        <v>0</v>
      </c>
      <c r="FK88" s="340">
        <f>VLOOKUP($D88,'[2]S251 Template'!$D$17:$DI$100,97,0)</f>
        <v>-33914.77658045977</v>
      </c>
      <c r="FL88" s="340">
        <f>VLOOKUP($D88,'[2]S251 Template'!$D$17:$DI$100,98,0)</f>
        <v>0</v>
      </c>
      <c r="FM88" s="340">
        <v>0</v>
      </c>
      <c r="FN88" s="341">
        <f>SUM(FJ88:FM88)</f>
        <v>-33914.77658045977</v>
      </c>
      <c r="FO88" s="340">
        <f>VLOOKUP($D88,'[2]S251 Template'!$D$17:$DI$100,100,0)</f>
        <v>0</v>
      </c>
      <c r="FP88" s="341">
        <f t="shared" si="39"/>
        <v>152805</v>
      </c>
      <c r="FQ88" s="345">
        <f t="shared" si="40"/>
        <v>1306226.047656253</v>
      </c>
      <c r="FR88" s="81"/>
      <c r="FS88" s="341">
        <f t="shared" si="41"/>
        <v>237</v>
      </c>
      <c r="FT88" s="341">
        <f t="shared" si="42"/>
        <v>5511.502310785878</v>
      </c>
      <c r="FU88" s="346" t="s">
        <v>518</v>
      </c>
      <c r="FV88" s="340">
        <f>VLOOKUP(D88,'[6]Sheet1'!$A$3:$E$87,5,0)</f>
        <v>31200</v>
      </c>
      <c r="FW88" s="340">
        <v>0</v>
      </c>
      <c r="FX88" s="340">
        <v>0</v>
      </c>
      <c r="FY88" s="340">
        <f t="shared" si="22"/>
        <v>220653.39016772286</v>
      </c>
    </row>
    <row r="89" spans="1:181" ht="12.75" customHeight="1" thickBot="1" thickTop="1">
      <c r="A89" s="113"/>
      <c r="B89" s="338"/>
      <c r="C89" s="320" t="s">
        <v>342</v>
      </c>
      <c r="D89" s="20">
        <v>3612</v>
      </c>
      <c r="E89" s="338"/>
      <c r="F89" s="401" t="s">
        <v>281</v>
      </c>
      <c r="G89" s="340">
        <f>VLOOKUP($D89,'[3]S251 Yr2'!$D$22:$AP$96,4,0)</f>
        <v>0</v>
      </c>
      <c r="H89" s="340">
        <f>VLOOKUP($D89,'[3]S251 Yr2'!$D$22:$AP$96,5,0)</f>
        <v>22800</v>
      </c>
      <c r="I89" s="340">
        <f>VLOOKUP($D89,'[3]S251 Yr2'!$D$22:$AP$96,6,0)</f>
        <v>0</v>
      </c>
      <c r="J89" s="340">
        <f>VLOOKUP($D89,'[3]S251 Yr2'!$D$22:$AP$96,7,0)</f>
        <v>0</v>
      </c>
      <c r="K89" s="340">
        <f>VLOOKUP($D89,'[3]S251 Yr2'!$D$22:$AP$96,8,0)</f>
        <v>0</v>
      </c>
      <c r="L89" s="341">
        <f t="shared" si="23"/>
        <v>116964</v>
      </c>
      <c r="M89" s="345">
        <f t="shared" si="24"/>
        <v>22800</v>
      </c>
      <c r="N89" s="341">
        <f t="shared" si="25"/>
        <v>24</v>
      </c>
      <c r="O89" s="340">
        <f>VLOOKUP($D89,'[4]S251 Yr2'!$D$22:$AU$96,12,0)</f>
        <v>0</v>
      </c>
      <c r="P89" s="340">
        <f>VLOOKUP($D89,'[4]S251 Yr2'!$D$22:$AU$96,13,0)</f>
        <v>0</v>
      </c>
      <c r="Q89" s="340">
        <f>VLOOKUP($D89,'[4]S251 Yr2'!$D$22:$AU$96,14,0)</f>
        <v>0</v>
      </c>
      <c r="R89" s="340">
        <f>VLOOKUP($D89,'[4]S251 Yr2'!$D$22:$AU$96,15,0)</f>
        <v>0</v>
      </c>
      <c r="S89" s="342">
        <f t="shared" si="26"/>
        <v>0</v>
      </c>
      <c r="T89" s="358">
        <f t="shared" si="27"/>
        <v>0</v>
      </c>
      <c r="U89" s="340">
        <v>0</v>
      </c>
      <c r="V89" s="340">
        <v>0</v>
      </c>
      <c r="W89" s="340">
        <v>0</v>
      </c>
      <c r="X89" s="340">
        <f>VLOOKUP($D89,'[2]S251 Template'!$D$17:$DI$100,7,0)</f>
        <v>45</v>
      </c>
      <c r="Y89" s="340">
        <f>VLOOKUP($D89,'[2]S251 Template'!$D$17:$DI$100,8,0)</f>
        <v>45</v>
      </c>
      <c r="Z89" s="340">
        <f>VLOOKUP($D89,'[2]S251 Template'!$D$17:$DI$100,9,0)</f>
        <v>45</v>
      </c>
      <c r="AA89" s="340">
        <f>VLOOKUP($D89,'[2]S251 Template'!$D$17:$DI$100,10,0)</f>
        <v>0</v>
      </c>
      <c r="AB89" s="340">
        <f>VLOOKUP($D89,'[2]S251 Template'!$D$17:$DI$100,11,0)</f>
        <v>0</v>
      </c>
      <c r="AC89" s="340">
        <f>VLOOKUP($D89,'[2]S251 Template'!$D$17:$DI$100,12,0)</f>
        <v>0</v>
      </c>
      <c r="AD89" s="340">
        <f>VLOOKUP($D89,'[2]S251 Template'!$D$17:$DI$100,13,0)</f>
        <v>0</v>
      </c>
      <c r="AE89" s="340">
        <f>VLOOKUP($D89,'[2]S251 Template'!$D$17:$DI$100,14,0)</f>
        <v>0</v>
      </c>
      <c r="AF89" s="340">
        <v>0</v>
      </c>
      <c r="AG89" s="340">
        <v>0</v>
      </c>
      <c r="AH89" s="340">
        <v>0</v>
      </c>
      <c r="AI89" s="340">
        <v>0</v>
      </c>
      <c r="AJ89" s="340">
        <v>0</v>
      </c>
      <c r="AK89" s="341">
        <f t="shared" si="28"/>
        <v>464179.93056</v>
      </c>
      <c r="AL89" s="341">
        <f t="shared" si="29"/>
        <v>135</v>
      </c>
      <c r="AM89" s="81"/>
      <c r="AN89" s="81"/>
      <c r="AO89" s="81"/>
      <c r="AP89" s="81"/>
      <c r="AQ89" s="81"/>
      <c r="AR89" s="81"/>
      <c r="AS89" s="81"/>
      <c r="AT89" s="81"/>
      <c r="AU89" s="81"/>
      <c r="AV89" s="81"/>
      <c r="AW89" s="81"/>
      <c r="AX89" s="81"/>
      <c r="AY89" s="81"/>
      <c r="AZ89" s="81"/>
      <c r="BA89" s="81"/>
      <c r="BB89" s="81"/>
      <c r="BC89" s="118"/>
      <c r="BD89" s="81"/>
      <c r="BE89" s="81"/>
      <c r="BF89" s="81"/>
      <c r="BG89" s="81"/>
      <c r="BH89" s="81"/>
      <c r="BI89" s="81"/>
      <c r="BJ89" s="81"/>
      <c r="BK89" s="81"/>
      <c r="BL89" s="81"/>
      <c r="BM89" s="81"/>
      <c r="BN89" s="81"/>
      <c r="BO89" s="81"/>
      <c r="BP89" s="81"/>
      <c r="BQ89" s="340">
        <f>VLOOKUP($D89,'[4]S251 Yr2'!$D$22:$W$96,19,0)</f>
        <v>0</v>
      </c>
      <c r="BR89" s="340">
        <f>VLOOKUP($D89,'[4]S251 Yr2'!$D$22:$W$96,20,0)</f>
        <v>0</v>
      </c>
      <c r="BS89" s="340">
        <v>0</v>
      </c>
      <c r="BT89" s="340">
        <v>0</v>
      </c>
      <c r="BU89" s="340">
        <v>0</v>
      </c>
      <c r="BV89" s="340">
        <v>0</v>
      </c>
      <c r="BW89" s="340">
        <v>0</v>
      </c>
      <c r="BX89" s="340">
        <v>0</v>
      </c>
      <c r="BY89" s="340">
        <v>0</v>
      </c>
      <c r="BZ89" s="340">
        <v>0</v>
      </c>
      <c r="CA89" s="340">
        <v>0</v>
      </c>
      <c r="CB89" s="342">
        <f t="shared" si="30"/>
        <v>0</v>
      </c>
      <c r="CC89" s="340">
        <v>0</v>
      </c>
      <c r="CD89" s="340">
        <v>0</v>
      </c>
      <c r="CE89" s="340">
        <v>0</v>
      </c>
      <c r="CF89" s="340">
        <v>0</v>
      </c>
      <c r="CG89" s="340">
        <v>0</v>
      </c>
      <c r="CH89" s="340">
        <v>0</v>
      </c>
      <c r="CI89" s="340">
        <f>VLOOKUP($D89,'[2]S251 Template'!$D$17:$AK$100,32,0)</f>
        <v>3154.26</v>
      </c>
      <c r="CJ89" s="340">
        <f>VLOOKUP($D89,'[2]S251 Template'!$D$17:$AK$100,33,0)</f>
        <v>16826.76</v>
      </c>
      <c r="CK89" s="340">
        <f>VLOOKUP($D89,'[2]S251 Template'!$D$17:$AK$100,34,0)</f>
        <v>628</v>
      </c>
      <c r="CL89" s="340">
        <v>0</v>
      </c>
      <c r="CM89" s="340">
        <v>0</v>
      </c>
      <c r="CN89" s="340">
        <v>0</v>
      </c>
      <c r="CO89" s="340">
        <v>0</v>
      </c>
      <c r="CP89" s="340">
        <v>0</v>
      </c>
      <c r="CQ89" s="340">
        <v>0</v>
      </c>
      <c r="CR89" s="340">
        <v>2175.625717751718</v>
      </c>
      <c r="CS89" s="340">
        <v>0</v>
      </c>
      <c r="CT89" s="341">
        <f t="shared" si="31"/>
        <v>22784.645717751715</v>
      </c>
      <c r="CU89" s="343"/>
      <c r="CV89" s="81"/>
      <c r="CW89" s="81"/>
      <c r="CX89" s="340">
        <f>VLOOKUP($D89,'[2]S251 Template'!$D$17:$AR$100,39,0)</f>
        <v>1973.8272550725</v>
      </c>
      <c r="CY89" s="340">
        <f>VLOOKUP($D89,'[2]S251 Template'!$D$17:$AR$100,40,0)</f>
        <v>1721.330288477415</v>
      </c>
      <c r="CZ89" s="340">
        <f>VLOOKUP($D89,'[2]S251 Template'!$D$17:$AR$100,41,0)</f>
        <v>6823.314092823481</v>
      </c>
      <c r="DA89" s="341">
        <f t="shared" si="32"/>
        <v>10518.471636373397</v>
      </c>
      <c r="DB89" s="340">
        <f>VLOOKUP(D89,'[2]S251 Template'!$D$17:$AT$100,43,0)</f>
        <v>9883</v>
      </c>
      <c r="DC89" s="340">
        <v>0</v>
      </c>
      <c r="DD89" s="341">
        <f t="shared" si="33"/>
        <v>9883</v>
      </c>
      <c r="DE89" s="340">
        <f>VLOOKUP(D89,'[2]S251 Template'!$D$17:$AW$100,46,0)</f>
        <v>0</v>
      </c>
      <c r="DF89" s="340">
        <v>0</v>
      </c>
      <c r="DG89" s="341">
        <f t="shared" si="34"/>
        <v>0</v>
      </c>
      <c r="DH89" s="340">
        <v>0</v>
      </c>
      <c r="DI89" s="340">
        <v>0</v>
      </c>
      <c r="DJ89" s="341">
        <f t="shared" si="35"/>
        <v>0</v>
      </c>
      <c r="DK89" s="340">
        <f>VLOOKUP($D89,'[2]S251 Template'!$D$17:$BL$100,52,0)</f>
        <v>41977.259775</v>
      </c>
      <c r="DL89" s="340">
        <f>VLOOKUP($D89,'[2]S251 Template'!$D$17:$BL$100,53,0)</f>
        <v>1433.8682999999999</v>
      </c>
      <c r="DM89" s="340">
        <f>VLOOKUP($D89,'[2]S251 Template'!$D$17:$BL$100,54,0)</f>
        <v>401.48312400000003</v>
      </c>
      <c r="DN89" s="340">
        <f>VLOOKUP($D89,'[2]S251 Template'!$D$17:$BL$100,55,0)</f>
        <v>215.080245</v>
      </c>
      <c r="DO89" s="340">
        <f>VLOOKUP($D89,'[2]S251 Template'!$D$17:$BL$100,56,0)</f>
        <v>10694.517749999999</v>
      </c>
      <c r="DP89" s="340">
        <f>VLOOKUP($D89,'[2]S251 Template'!$D$17:$BL$100,57,0)</f>
        <v>0</v>
      </c>
      <c r="DQ89" s="340">
        <f>VLOOKUP($D89,'[2]S251 Template'!$D$17:$BL$100,58,0)</f>
        <v>0</v>
      </c>
      <c r="DR89" s="340">
        <f>VLOOKUP($D89,'[2]S251 Template'!$D$17:$BL$100,59,0)</f>
        <v>0</v>
      </c>
      <c r="DS89" s="340">
        <f>VLOOKUP($D89,'[2]S251 Template'!$D$17:$BL$100,60,0)</f>
        <v>0</v>
      </c>
      <c r="DT89" s="340">
        <f>VLOOKUP($D89,'[2]S251 Template'!$D$17:$BL$100,61,0)</f>
        <v>0</v>
      </c>
      <c r="DU89" s="341">
        <f t="shared" si="36"/>
        <v>54722.209193999995</v>
      </c>
      <c r="DV89" s="340">
        <f>VLOOKUP($D89,'[2]S251 Template'!$D$17:$DI$100,63,0)</f>
        <v>1544.835375768611</v>
      </c>
      <c r="DW89" s="340">
        <f>VLOOKUP($D89,'[2]S251 Template'!$D$17:$DI$100,64,0)</f>
        <v>1495.32</v>
      </c>
      <c r="DX89" s="340">
        <f>VLOOKUP($D89,'[2]S251 Template'!$D$17:$DI$100,65,0)</f>
        <v>12719.400000000001</v>
      </c>
      <c r="DY89" s="340">
        <f>VLOOKUP($D89,'[2]S251 Template'!$D$17:$DI$100,66,0)</f>
        <v>7365.9</v>
      </c>
      <c r="DZ89" s="341">
        <f t="shared" si="37"/>
        <v>23125.45537576861</v>
      </c>
      <c r="EA89" s="340">
        <f>VLOOKUP($D89,'[2]S251 Template'!$D$17:$DI$100,69,0)</f>
        <v>0</v>
      </c>
      <c r="EB89" s="340">
        <f>VLOOKUP($D89,'[2]S251 Template'!$D$17:$DI$100,70,0)</f>
        <v>0</v>
      </c>
      <c r="EC89" s="340">
        <f>VLOOKUP($D89,'[2]S251 Template'!$D$17:$DI$100,71,0)</f>
        <v>0</v>
      </c>
      <c r="ED89" s="340">
        <f>VLOOKUP($D89,'[2]S251 Template'!$D$17:$DI$100,72,0)</f>
        <v>0</v>
      </c>
      <c r="EE89" s="340">
        <f>VLOOKUP($D89,'[2]S251 Template'!$D$17:$DI$100,73,0)</f>
        <v>0</v>
      </c>
      <c r="EF89" s="340">
        <f>VLOOKUP($D89,'[2]S251 Template'!$D$17:$DI$100,74,0)</f>
        <v>0</v>
      </c>
      <c r="EG89" s="340">
        <f>VLOOKUP($D89,'[2]S251 Template'!$D$17:$DI$100,75,0)</f>
        <v>0</v>
      </c>
      <c r="EH89" s="340">
        <f>VLOOKUP($D89,'[2]S251 Template'!$D$17:$DI$100,76,0)</f>
        <v>0</v>
      </c>
      <c r="EI89" s="340">
        <v>0</v>
      </c>
      <c r="EJ89" s="341">
        <f>SUM(EA89:EI89)</f>
        <v>0</v>
      </c>
      <c r="EK89" s="340">
        <f>VLOOKUP($D89,'[2]S251 Template'!$D$17:$DI$100,78,0)</f>
        <v>1107.5733333333333</v>
      </c>
      <c r="EL89" s="340">
        <f>VLOOKUP($D89,'[2]S251 Template'!$D$17:$DI$100,79,0)</f>
        <v>98238.9</v>
      </c>
      <c r="EM89" s="340">
        <f>VLOOKUP($D89,'[2]S251 Template'!$D$17:$DI$100,80,0)</f>
        <v>24652</v>
      </c>
      <c r="EN89" s="340">
        <v>0</v>
      </c>
      <c r="EO89" s="340">
        <v>0</v>
      </c>
      <c r="EP89" s="340">
        <v>0</v>
      </c>
      <c r="EQ89" s="340">
        <v>0</v>
      </c>
      <c r="ER89" s="340">
        <v>0</v>
      </c>
      <c r="ES89" s="340">
        <v>0</v>
      </c>
      <c r="ET89" s="340">
        <v>0</v>
      </c>
      <c r="EU89" s="340">
        <v>0</v>
      </c>
      <c r="EV89" s="341">
        <f>SUM(EK89:EU89)</f>
        <v>123998.47333333333</v>
      </c>
      <c r="EW89" s="340">
        <f>VLOOKUP($D89,'[2]S251 Template'!$D$17:$DI$100,84,0)</f>
        <v>0</v>
      </c>
      <c r="EX89" s="340">
        <f>VLOOKUP($D89,'[2]S251 Template'!$D$17:$DI$100,85,0)</f>
        <v>22316.1</v>
      </c>
      <c r="EY89" s="340">
        <f>VLOOKUP($D89,'[2]S251 Template'!$D$17:$DI$100,86,0)</f>
        <v>0</v>
      </c>
      <c r="EZ89" s="340">
        <f>VLOOKUP($D89,'[2]S251 Template'!$D$17:$DI$100,87,0)</f>
        <v>0</v>
      </c>
      <c r="FA89" s="340">
        <f>VLOOKUP($D89,'[2]S251 Template'!$D$17:$DI$100,88,0)</f>
        <v>0</v>
      </c>
      <c r="FB89" s="340">
        <f>VLOOKUP($D89,'[2]S251 Template'!$D$17:$DI$100,89,0)</f>
        <v>0</v>
      </c>
      <c r="FC89" s="340">
        <f>VLOOKUP($D89,'[2]S251 Template'!$D$17:$DI$100,90,0)</f>
        <v>0</v>
      </c>
      <c r="FD89" s="340">
        <f>VLOOKUP($D89,'[2]S251 Template'!$D$17:$DI$100,91,0)</f>
        <v>0</v>
      </c>
      <c r="FE89" s="340">
        <v>0</v>
      </c>
      <c r="FF89" s="341">
        <f>SUM(EW89:FE89)</f>
        <v>22316.1</v>
      </c>
      <c r="FG89" s="340">
        <v>0</v>
      </c>
      <c r="FH89" s="340">
        <v>0</v>
      </c>
      <c r="FI89" s="341">
        <f t="shared" si="38"/>
        <v>0</v>
      </c>
      <c r="FJ89" s="340">
        <f>VLOOKUP($D89,'[2]S251 Template'!$D$17:$DI$100,96,0)</f>
        <v>0</v>
      </c>
      <c r="FK89" s="340">
        <f>VLOOKUP($D89,'[2]S251 Template'!$D$17:$DI$100,97,0)</f>
        <v>-29610.3023655914</v>
      </c>
      <c r="FL89" s="340">
        <f>VLOOKUP($D89,'[2]S251 Template'!$D$17:$DI$100,98,0)</f>
        <v>0</v>
      </c>
      <c r="FM89" s="340">
        <v>0</v>
      </c>
      <c r="FN89" s="341">
        <f>SUM(FJ89:FM89)</f>
        <v>-29610.3023655914</v>
      </c>
      <c r="FO89" s="340">
        <f>VLOOKUP($D89,'[2]S251 Template'!$D$17:$DI$100,100,0)</f>
        <v>28100</v>
      </c>
      <c r="FP89" s="341">
        <f t="shared" si="39"/>
        <v>116964</v>
      </c>
      <c r="FQ89" s="345">
        <f t="shared" si="40"/>
        <v>846981.9834516356</v>
      </c>
      <c r="FR89" s="81"/>
      <c r="FS89" s="341">
        <f t="shared" si="41"/>
        <v>159</v>
      </c>
      <c r="FT89" s="341">
        <f t="shared" si="42"/>
        <v>5326.930713532299</v>
      </c>
      <c r="FU89" s="346" t="s">
        <v>518</v>
      </c>
      <c r="FV89" s="340">
        <f>VLOOKUP(D89,'[6]Sheet1'!$A$3:$E$87,5,0)</f>
        <v>4200</v>
      </c>
      <c r="FW89" s="340">
        <v>0</v>
      </c>
      <c r="FX89" s="340">
        <v>0</v>
      </c>
      <c r="FY89" s="340">
        <f t="shared" si="22"/>
        <v>75123.6808303734</v>
      </c>
    </row>
    <row r="90" spans="1:181" ht="12.75" customHeight="1" thickBot="1" thickTop="1">
      <c r="A90" s="113"/>
      <c r="B90" s="338"/>
      <c r="C90" s="320" t="s">
        <v>343</v>
      </c>
      <c r="D90" s="20">
        <v>3650</v>
      </c>
      <c r="E90" s="338"/>
      <c r="F90" s="401" t="s">
        <v>281</v>
      </c>
      <c r="G90" s="340">
        <f>VLOOKUP($D90,'[3]S251 Yr2'!$D$22:$AP$96,4,0)</f>
        <v>0</v>
      </c>
      <c r="H90" s="340">
        <f>VLOOKUP($D90,'[3]S251 Yr2'!$D$22:$AP$96,5,0)</f>
        <v>21420</v>
      </c>
      <c r="I90" s="340">
        <f>VLOOKUP($D90,'[3]S251 Yr2'!$D$22:$AP$96,6,0)</f>
        <v>0</v>
      </c>
      <c r="J90" s="340">
        <f>VLOOKUP($D90,'[3]S251 Yr2'!$D$22:$AP$96,7,0)</f>
        <v>0</v>
      </c>
      <c r="K90" s="340">
        <f>VLOOKUP($D90,'[3]S251 Yr2'!$D$22:$AP$96,8,0)</f>
        <v>0</v>
      </c>
      <c r="L90" s="341">
        <f t="shared" si="23"/>
        <v>109884.59999999999</v>
      </c>
      <c r="M90" s="345">
        <f t="shared" si="24"/>
        <v>21420</v>
      </c>
      <c r="N90" s="341">
        <f t="shared" si="25"/>
        <v>22.54736842105263</v>
      </c>
      <c r="O90" s="340">
        <f>VLOOKUP($D90,'[4]S251 Yr2'!$D$22:$AU$96,12,0)</f>
        <v>0</v>
      </c>
      <c r="P90" s="340">
        <f>VLOOKUP($D90,'[4]S251 Yr2'!$D$22:$AU$96,13,0)</f>
        <v>0</v>
      </c>
      <c r="Q90" s="340">
        <f>VLOOKUP($D90,'[4]S251 Yr2'!$D$22:$AU$96,14,0)</f>
        <v>0</v>
      </c>
      <c r="R90" s="340">
        <f>VLOOKUP($D90,'[4]S251 Yr2'!$D$22:$AU$96,15,0)</f>
        <v>0</v>
      </c>
      <c r="S90" s="342">
        <f t="shared" si="26"/>
        <v>0</v>
      </c>
      <c r="T90" s="358">
        <f t="shared" si="27"/>
        <v>0</v>
      </c>
      <c r="U90" s="340">
        <v>0</v>
      </c>
      <c r="V90" s="340">
        <v>0</v>
      </c>
      <c r="W90" s="340">
        <v>0</v>
      </c>
      <c r="X90" s="340">
        <f>VLOOKUP($D90,'[2]S251 Template'!$D$17:$DI$100,7,0)</f>
        <v>59</v>
      </c>
      <c r="Y90" s="340">
        <f>VLOOKUP($D90,'[2]S251 Template'!$D$17:$DI$100,8,0)</f>
        <v>29</v>
      </c>
      <c r="Z90" s="340">
        <f>VLOOKUP($D90,'[2]S251 Template'!$D$17:$DI$100,9,0)</f>
        <v>30</v>
      </c>
      <c r="AA90" s="340">
        <f>VLOOKUP($D90,'[2]S251 Template'!$D$17:$DI$100,10,0)</f>
        <v>30</v>
      </c>
      <c r="AB90" s="340">
        <f>VLOOKUP($D90,'[2]S251 Template'!$D$17:$DI$100,11,0)</f>
        <v>28</v>
      </c>
      <c r="AC90" s="340">
        <f>VLOOKUP($D90,'[2]S251 Template'!$D$17:$DI$100,12,0)</f>
        <v>30</v>
      </c>
      <c r="AD90" s="340">
        <f>VLOOKUP($D90,'[2]S251 Template'!$D$17:$DI$100,13,0)</f>
        <v>29</v>
      </c>
      <c r="AE90" s="340">
        <f>VLOOKUP($D90,'[2]S251 Template'!$D$17:$DI$100,14,0)</f>
        <v>0</v>
      </c>
      <c r="AF90" s="340">
        <v>0</v>
      </c>
      <c r="AG90" s="340">
        <v>0</v>
      </c>
      <c r="AH90" s="340">
        <v>0</v>
      </c>
      <c r="AI90" s="340">
        <v>0</v>
      </c>
      <c r="AJ90" s="340">
        <v>0</v>
      </c>
      <c r="AK90" s="341">
        <f t="shared" si="28"/>
        <v>789320.87058</v>
      </c>
      <c r="AL90" s="341">
        <f t="shared" si="29"/>
        <v>235</v>
      </c>
      <c r="AM90" s="81"/>
      <c r="AN90" s="81"/>
      <c r="AO90" s="81"/>
      <c r="AP90" s="81"/>
      <c r="AQ90" s="81"/>
      <c r="AR90" s="81"/>
      <c r="AS90" s="81"/>
      <c r="AT90" s="81"/>
      <c r="AU90" s="81"/>
      <c r="AV90" s="81"/>
      <c r="AW90" s="81"/>
      <c r="AX90" s="81"/>
      <c r="AY90" s="81"/>
      <c r="AZ90" s="81"/>
      <c r="BA90" s="81"/>
      <c r="BB90" s="81"/>
      <c r="BC90" s="118"/>
      <c r="BD90" s="81"/>
      <c r="BE90" s="81"/>
      <c r="BF90" s="81"/>
      <c r="BG90" s="81"/>
      <c r="BH90" s="81"/>
      <c r="BI90" s="81"/>
      <c r="BJ90" s="81"/>
      <c r="BK90" s="81"/>
      <c r="BL90" s="81"/>
      <c r="BM90" s="81"/>
      <c r="BN90" s="81"/>
      <c r="BO90" s="81"/>
      <c r="BP90" s="81"/>
      <c r="BQ90" s="340">
        <f>VLOOKUP($D90,'[4]S251 Yr2'!$D$22:$W$96,19,0)</f>
        <v>0</v>
      </c>
      <c r="BR90" s="340">
        <f>VLOOKUP($D90,'[4]S251 Yr2'!$D$22:$W$96,20,0)</f>
        <v>0</v>
      </c>
      <c r="BS90" s="340">
        <v>0</v>
      </c>
      <c r="BT90" s="340">
        <v>0</v>
      </c>
      <c r="BU90" s="340">
        <v>0</v>
      </c>
      <c r="BV90" s="340">
        <v>0</v>
      </c>
      <c r="BW90" s="340">
        <v>0</v>
      </c>
      <c r="BX90" s="340">
        <v>0</v>
      </c>
      <c r="BY90" s="340">
        <v>0</v>
      </c>
      <c r="BZ90" s="340">
        <v>0</v>
      </c>
      <c r="CA90" s="340">
        <v>0</v>
      </c>
      <c r="CB90" s="342">
        <f t="shared" si="30"/>
        <v>0</v>
      </c>
      <c r="CC90" s="340">
        <v>0</v>
      </c>
      <c r="CD90" s="340">
        <v>0</v>
      </c>
      <c r="CE90" s="340">
        <v>0</v>
      </c>
      <c r="CF90" s="340">
        <v>0</v>
      </c>
      <c r="CG90" s="340">
        <v>0</v>
      </c>
      <c r="CH90" s="340">
        <v>0</v>
      </c>
      <c r="CI90" s="340">
        <f>VLOOKUP($D90,'[2]S251 Template'!$D$17:$AK$100,32,0)</f>
        <v>18399.85</v>
      </c>
      <c r="CJ90" s="340">
        <f>VLOOKUP($D90,'[2]S251 Template'!$D$17:$AK$100,33,0)</f>
        <v>26088</v>
      </c>
      <c r="CK90" s="340">
        <f>VLOOKUP($D90,'[2]S251 Template'!$D$17:$AK$100,34,0)</f>
        <v>1093</v>
      </c>
      <c r="CL90" s="340">
        <v>0</v>
      </c>
      <c r="CM90" s="340">
        <v>0</v>
      </c>
      <c r="CN90" s="340">
        <v>0</v>
      </c>
      <c r="CO90" s="340">
        <v>0</v>
      </c>
      <c r="CP90" s="340">
        <v>0</v>
      </c>
      <c r="CQ90" s="340">
        <v>0</v>
      </c>
      <c r="CR90" s="340">
        <v>3787.200323493732</v>
      </c>
      <c r="CS90" s="340">
        <v>0</v>
      </c>
      <c r="CT90" s="341">
        <f t="shared" si="31"/>
        <v>49368.05032349373</v>
      </c>
      <c r="CU90" s="343"/>
      <c r="CV90" s="81"/>
      <c r="CW90" s="81"/>
      <c r="CX90" s="340">
        <f>VLOOKUP($D90,'[2]S251 Template'!$D$17:$AR$100,39,0)</f>
        <v>3947.654510145</v>
      </c>
      <c r="CY90" s="340">
        <f>VLOOKUP($D90,'[2]S251 Template'!$D$17:$AR$100,40,0)</f>
        <v>3599.1451486345954</v>
      </c>
      <c r="CZ90" s="340">
        <f>VLOOKUP($D90,'[2]S251 Template'!$D$17:$AR$100,41,0)</f>
        <v>2499.62991519276</v>
      </c>
      <c r="DA90" s="341">
        <f t="shared" si="32"/>
        <v>10046.429573972355</v>
      </c>
      <c r="DB90" s="340">
        <f>VLOOKUP(D90,'[2]S251 Template'!$D$17:$AT$100,43,0)</f>
        <v>0</v>
      </c>
      <c r="DC90" s="340">
        <v>0</v>
      </c>
      <c r="DD90" s="341">
        <f t="shared" si="33"/>
        <v>0</v>
      </c>
      <c r="DE90" s="340">
        <f>VLOOKUP(D90,'[2]S251 Template'!$D$17:$AW$100,46,0)</f>
        <v>0</v>
      </c>
      <c r="DF90" s="340">
        <v>0</v>
      </c>
      <c r="DG90" s="341">
        <f t="shared" si="34"/>
        <v>0</v>
      </c>
      <c r="DH90" s="340">
        <v>0</v>
      </c>
      <c r="DI90" s="340">
        <v>0</v>
      </c>
      <c r="DJ90" s="341">
        <f t="shared" si="35"/>
        <v>0</v>
      </c>
      <c r="DK90" s="340">
        <f>VLOOKUP($D90,'[2]S251 Template'!$D$17:$BL$100,52,0)</f>
        <v>6996.2099625</v>
      </c>
      <c r="DL90" s="340">
        <f>VLOOKUP($D90,'[2]S251 Template'!$D$17:$BL$100,53,0)</f>
        <v>1720.64196</v>
      </c>
      <c r="DM90" s="340">
        <f>VLOOKUP($D90,'[2]S251 Template'!$D$17:$BL$100,54,0)</f>
        <v>602.2246859999999</v>
      </c>
      <c r="DN90" s="340">
        <f>VLOOKUP($D90,'[2]S251 Template'!$D$17:$BL$100,55,0)</f>
        <v>0</v>
      </c>
      <c r="DO90" s="340">
        <f>VLOOKUP($D90,'[2]S251 Template'!$D$17:$BL$100,56,0)</f>
        <v>41759.545499999986</v>
      </c>
      <c r="DP90" s="340">
        <f>VLOOKUP($D90,'[2]S251 Template'!$D$17:$BL$100,57,0)</f>
        <v>0</v>
      </c>
      <c r="DQ90" s="340">
        <f>VLOOKUP($D90,'[2]S251 Template'!$D$17:$BL$100,58,0)</f>
        <v>0</v>
      </c>
      <c r="DR90" s="340">
        <f>VLOOKUP($D90,'[2]S251 Template'!$D$17:$BL$100,59,0)</f>
        <v>0</v>
      </c>
      <c r="DS90" s="340">
        <f>VLOOKUP($D90,'[2]S251 Template'!$D$17:$BL$100,60,0)</f>
        <v>0</v>
      </c>
      <c r="DT90" s="340">
        <f>VLOOKUP($D90,'[2]S251 Template'!$D$17:$BL$100,61,0)</f>
        <v>15055.234642527663</v>
      </c>
      <c r="DU90" s="341">
        <f t="shared" si="36"/>
        <v>66133.85675102765</v>
      </c>
      <c r="DV90" s="340">
        <f>VLOOKUP($D90,'[2]S251 Template'!$D$17:$DI$100,63,0)</f>
        <v>2592.3666579614296</v>
      </c>
      <c r="DW90" s="340">
        <f>VLOOKUP($D90,'[2]S251 Template'!$D$17:$DI$100,64,0)</f>
        <v>2543.88</v>
      </c>
      <c r="DX90" s="340">
        <f>VLOOKUP($D90,'[2]S251 Template'!$D$17:$DI$100,65,0)</f>
        <v>31571.72</v>
      </c>
      <c r="DY90" s="340">
        <f>VLOOKUP($D90,'[2]S251 Template'!$D$17:$DI$100,66,0)</f>
        <v>20111.762000000002</v>
      </c>
      <c r="DZ90" s="341">
        <f t="shared" si="37"/>
        <v>56819.72865796143</v>
      </c>
      <c r="EA90" s="340">
        <f>VLOOKUP($D90,'[2]S251 Template'!$D$17:$DI$100,69,0)</f>
        <v>0</v>
      </c>
      <c r="EB90" s="340">
        <f>VLOOKUP($D90,'[2]S251 Template'!$D$17:$DI$100,70,0)</f>
        <v>0</v>
      </c>
      <c r="EC90" s="340">
        <f>VLOOKUP($D90,'[2]S251 Template'!$D$17:$DI$100,71,0)</f>
        <v>0</v>
      </c>
      <c r="ED90" s="340">
        <f>VLOOKUP($D90,'[2]S251 Template'!$D$17:$DI$100,72,0)</f>
        <v>0</v>
      </c>
      <c r="EE90" s="340">
        <f>VLOOKUP($D90,'[2]S251 Template'!$D$17:$DI$100,73,0)</f>
        <v>0</v>
      </c>
      <c r="EF90" s="340">
        <f>VLOOKUP($D90,'[2]S251 Template'!$D$17:$DI$100,74,0)</f>
        <v>0</v>
      </c>
      <c r="EG90" s="340">
        <f>VLOOKUP($D90,'[2]S251 Template'!$D$17:$DI$100,75,0)</f>
        <v>0</v>
      </c>
      <c r="EH90" s="340">
        <f>VLOOKUP($D90,'[2]S251 Template'!$D$17:$DI$100,76,0)</f>
        <v>0</v>
      </c>
      <c r="EI90" s="340">
        <v>0</v>
      </c>
      <c r="EJ90" s="341">
        <f>SUM(EA90:EI90)</f>
        <v>0</v>
      </c>
      <c r="EK90" s="340">
        <f>VLOOKUP($D90,'[2]S251 Template'!$D$17:$DI$100,78,0)</f>
        <v>4430.293333333333</v>
      </c>
      <c r="EL90" s="340">
        <f>VLOOKUP($D90,'[2]S251 Template'!$D$17:$DI$100,79,0)</f>
        <v>67808.9</v>
      </c>
      <c r="EM90" s="340">
        <f>VLOOKUP($D90,'[2]S251 Template'!$D$17:$DI$100,80,0)</f>
        <v>47249</v>
      </c>
      <c r="EN90" s="340">
        <v>0</v>
      </c>
      <c r="EO90" s="340">
        <v>0</v>
      </c>
      <c r="EP90" s="340">
        <v>0</v>
      </c>
      <c r="EQ90" s="340">
        <v>0</v>
      </c>
      <c r="ER90" s="340">
        <v>0</v>
      </c>
      <c r="ES90" s="340">
        <v>0</v>
      </c>
      <c r="ET90" s="340">
        <v>0</v>
      </c>
      <c r="EU90" s="340">
        <v>0</v>
      </c>
      <c r="EV90" s="341">
        <f>SUM(EK90:EU90)</f>
        <v>119488.19333333333</v>
      </c>
      <c r="EW90" s="340">
        <f>VLOOKUP($D90,'[2]S251 Template'!$D$17:$DI$100,84,0)</f>
        <v>0</v>
      </c>
      <c r="EX90" s="340">
        <f>VLOOKUP($D90,'[2]S251 Template'!$D$17:$DI$100,85,0)</f>
        <v>0</v>
      </c>
      <c r="EY90" s="340">
        <f>VLOOKUP($D90,'[2]S251 Template'!$D$17:$DI$100,86,0)</f>
        <v>0</v>
      </c>
      <c r="EZ90" s="340">
        <f>VLOOKUP($D90,'[2]S251 Template'!$D$17:$DI$100,87,0)</f>
        <v>0</v>
      </c>
      <c r="FA90" s="340">
        <f>VLOOKUP($D90,'[2]S251 Template'!$D$17:$DI$100,88,0)</f>
        <v>2000.0000000000002</v>
      </c>
      <c r="FB90" s="340">
        <f>VLOOKUP($D90,'[2]S251 Template'!$D$17:$DI$100,89,0)</f>
        <v>0</v>
      </c>
      <c r="FC90" s="340">
        <f>VLOOKUP($D90,'[2]S251 Template'!$D$17:$DI$100,90,0)</f>
        <v>0</v>
      </c>
      <c r="FD90" s="340">
        <f>VLOOKUP($D90,'[2]S251 Template'!$D$17:$DI$100,91,0)</f>
        <v>0</v>
      </c>
      <c r="FE90" s="340">
        <v>0</v>
      </c>
      <c r="FF90" s="341">
        <f>SUM(EW90:FE90)</f>
        <v>2000.0000000000002</v>
      </c>
      <c r="FG90" s="340">
        <v>0</v>
      </c>
      <c r="FH90" s="340">
        <v>0</v>
      </c>
      <c r="FI90" s="341">
        <f t="shared" si="38"/>
        <v>0</v>
      </c>
      <c r="FJ90" s="340">
        <f>VLOOKUP($D90,'[2]S251 Template'!$D$17:$DI$100,96,0)</f>
        <v>0</v>
      </c>
      <c r="FK90" s="340">
        <f>VLOOKUP($D90,'[2]S251 Template'!$D$17:$DI$100,97,0)</f>
        <v>-23335.577016436557</v>
      </c>
      <c r="FL90" s="340">
        <f>VLOOKUP($D90,'[2]S251 Template'!$D$17:$DI$100,98,0)</f>
        <v>0</v>
      </c>
      <c r="FM90" s="340">
        <v>0</v>
      </c>
      <c r="FN90" s="341">
        <f>SUM(FJ90:FM90)</f>
        <v>-23335.577016436557</v>
      </c>
      <c r="FO90" s="340">
        <f>VLOOKUP($D90,'[2]S251 Template'!$D$17:$DI$100,100,0)</f>
        <v>0</v>
      </c>
      <c r="FP90" s="341">
        <f t="shared" si="39"/>
        <v>109884.59999999999</v>
      </c>
      <c r="FQ90" s="345">
        <f t="shared" si="40"/>
        <v>1179726.152203352</v>
      </c>
      <c r="FR90" s="81"/>
      <c r="FS90" s="341">
        <f t="shared" si="41"/>
        <v>257.5473684210526</v>
      </c>
      <c r="FT90" s="341">
        <f t="shared" si="42"/>
        <v>4580.618157490434</v>
      </c>
      <c r="FU90" s="346" t="s">
        <v>518</v>
      </c>
      <c r="FV90" s="340">
        <f>VLOOKUP(D90,'[6]Sheet1'!$A$3:$E$87,5,0)</f>
        <v>28200</v>
      </c>
      <c r="FW90" s="340">
        <v>0</v>
      </c>
      <c r="FX90" s="340">
        <v>0</v>
      </c>
      <c r="FY90" s="340">
        <f t="shared" si="22"/>
        <v>76180.28632500001</v>
      </c>
    </row>
    <row r="91" spans="1:181" ht="12.75" customHeight="1" thickBot="1" thickTop="1">
      <c r="A91" s="113"/>
      <c r="B91" s="338"/>
      <c r="C91" s="320" t="s">
        <v>344</v>
      </c>
      <c r="D91" s="20">
        <v>3654</v>
      </c>
      <c r="E91" s="338"/>
      <c r="F91" s="401" t="s">
        <v>281</v>
      </c>
      <c r="G91" s="340">
        <f>VLOOKUP($D91,'[3]S251 Yr2'!$D$22:$AP$96,4,0)</f>
        <v>0</v>
      </c>
      <c r="H91" s="340">
        <f>VLOOKUP($D91,'[3]S251 Yr2'!$D$22:$AP$96,5,0)</f>
        <v>0</v>
      </c>
      <c r="I91" s="340">
        <f>VLOOKUP($D91,'[3]S251 Yr2'!$D$22:$AP$96,6,0)</f>
        <v>0</v>
      </c>
      <c r="J91" s="340">
        <f>VLOOKUP($D91,'[3]S251 Yr2'!$D$22:$AP$96,7,0)</f>
        <v>0</v>
      </c>
      <c r="K91" s="340">
        <f>VLOOKUP($D91,'[3]S251 Yr2'!$D$22:$AP$96,8,0)</f>
        <v>0</v>
      </c>
      <c r="L91" s="341">
        <f t="shared" si="23"/>
        <v>0</v>
      </c>
      <c r="M91" s="345">
        <f t="shared" si="24"/>
        <v>0</v>
      </c>
      <c r="N91" s="341">
        <f t="shared" si="25"/>
        <v>0</v>
      </c>
      <c r="O91" s="340">
        <f>VLOOKUP($D91,'[4]S251 Yr2'!$D$22:$AU$96,12,0)</f>
        <v>0</v>
      </c>
      <c r="P91" s="340">
        <f>VLOOKUP($D91,'[4]S251 Yr2'!$D$22:$AU$96,13,0)</f>
        <v>0</v>
      </c>
      <c r="Q91" s="340">
        <f>VLOOKUP($D91,'[4]S251 Yr2'!$D$22:$AU$96,14,0)</f>
        <v>0</v>
      </c>
      <c r="R91" s="340">
        <f>VLOOKUP($D91,'[4]S251 Yr2'!$D$22:$AU$96,15,0)</f>
        <v>0</v>
      </c>
      <c r="S91" s="342">
        <f t="shared" si="26"/>
        <v>0</v>
      </c>
      <c r="T91" s="358">
        <f t="shared" si="27"/>
        <v>0</v>
      </c>
      <c r="U91" s="340">
        <v>0</v>
      </c>
      <c r="V91" s="340">
        <v>0</v>
      </c>
      <c r="W91" s="340">
        <v>0</v>
      </c>
      <c r="X91" s="340">
        <f>VLOOKUP($D91,'[2]S251 Template'!$D$17:$DI$100,7,0)</f>
        <v>0</v>
      </c>
      <c r="Y91" s="340">
        <f>VLOOKUP($D91,'[2]S251 Template'!$D$17:$DI$100,8,0)</f>
        <v>0</v>
      </c>
      <c r="Z91" s="340">
        <f>VLOOKUP($D91,'[2]S251 Template'!$D$17:$DI$100,9,0)</f>
        <v>0</v>
      </c>
      <c r="AA91" s="340">
        <f>VLOOKUP($D91,'[2]S251 Template'!$D$17:$DI$100,10,0)</f>
        <v>45</v>
      </c>
      <c r="AB91" s="340">
        <f>VLOOKUP($D91,'[2]S251 Template'!$D$17:$DI$100,11,0)</f>
        <v>44</v>
      </c>
      <c r="AC91" s="340">
        <f>VLOOKUP($D91,'[2]S251 Template'!$D$17:$DI$100,12,0)</f>
        <v>45</v>
      </c>
      <c r="AD91" s="340">
        <f>VLOOKUP($D91,'[2]S251 Template'!$D$17:$DI$100,13,0)</f>
        <v>45</v>
      </c>
      <c r="AE91" s="340">
        <f>VLOOKUP($D91,'[2]S251 Template'!$D$17:$DI$100,14,0)</f>
        <v>0</v>
      </c>
      <c r="AF91" s="340">
        <v>0</v>
      </c>
      <c r="AG91" s="340">
        <v>0</v>
      </c>
      <c r="AH91" s="340">
        <v>0</v>
      </c>
      <c r="AI91" s="340">
        <v>0</v>
      </c>
      <c r="AJ91" s="340">
        <v>0</v>
      </c>
      <c r="AK91" s="341">
        <f t="shared" si="28"/>
        <v>564786.801804</v>
      </c>
      <c r="AL91" s="341">
        <f t="shared" si="29"/>
        <v>179</v>
      </c>
      <c r="AM91" s="81"/>
      <c r="AN91" s="81"/>
      <c r="AO91" s="81"/>
      <c r="AP91" s="81"/>
      <c r="AQ91" s="81"/>
      <c r="AR91" s="81"/>
      <c r="AS91" s="81"/>
      <c r="AT91" s="81"/>
      <c r="AU91" s="81"/>
      <c r="AV91" s="81"/>
      <c r="AW91" s="81"/>
      <c r="AX91" s="81"/>
      <c r="AY91" s="81"/>
      <c r="AZ91" s="81"/>
      <c r="BA91" s="81"/>
      <c r="BB91" s="81"/>
      <c r="BC91" s="118"/>
      <c r="BD91" s="81"/>
      <c r="BE91" s="81"/>
      <c r="BF91" s="81"/>
      <c r="BG91" s="81"/>
      <c r="BH91" s="81"/>
      <c r="BI91" s="81"/>
      <c r="BJ91" s="81"/>
      <c r="BK91" s="81"/>
      <c r="BL91" s="81"/>
      <c r="BM91" s="81"/>
      <c r="BN91" s="81"/>
      <c r="BO91" s="81"/>
      <c r="BP91" s="81"/>
      <c r="BQ91" s="340">
        <f>VLOOKUP($D91,'[4]S251 Yr2'!$D$22:$W$96,19,0)</f>
        <v>0</v>
      </c>
      <c r="BR91" s="340">
        <f>VLOOKUP($D91,'[4]S251 Yr2'!$D$22:$W$96,20,0)</f>
        <v>0</v>
      </c>
      <c r="BS91" s="340">
        <v>0</v>
      </c>
      <c r="BT91" s="340">
        <v>0</v>
      </c>
      <c r="BU91" s="340">
        <v>0</v>
      </c>
      <c r="BV91" s="340">
        <v>0</v>
      </c>
      <c r="BW91" s="340">
        <v>0</v>
      </c>
      <c r="BX91" s="340">
        <v>0</v>
      </c>
      <c r="BY91" s="340">
        <v>0</v>
      </c>
      <c r="BZ91" s="340">
        <v>0</v>
      </c>
      <c r="CA91" s="340">
        <v>0</v>
      </c>
      <c r="CB91" s="342">
        <f t="shared" si="30"/>
        <v>0</v>
      </c>
      <c r="CC91" s="340">
        <v>0</v>
      </c>
      <c r="CD91" s="340">
        <v>0</v>
      </c>
      <c r="CE91" s="340">
        <v>0</v>
      </c>
      <c r="CF91" s="340">
        <v>0</v>
      </c>
      <c r="CG91" s="340">
        <v>0</v>
      </c>
      <c r="CH91" s="340">
        <v>0</v>
      </c>
      <c r="CI91" s="340">
        <f>VLOOKUP($D91,'[2]S251 Template'!$D$17:$AK$100,32,0)</f>
        <v>4731.39</v>
      </c>
      <c r="CJ91" s="340">
        <f>VLOOKUP($D91,'[2]S251 Template'!$D$17:$AK$100,33,0)</f>
        <v>22174.8</v>
      </c>
      <c r="CK91" s="340">
        <f>VLOOKUP($D91,'[2]S251 Template'!$D$17:$AK$100,34,0)</f>
        <v>832</v>
      </c>
      <c r="CL91" s="340">
        <v>0</v>
      </c>
      <c r="CM91" s="340">
        <v>0</v>
      </c>
      <c r="CN91" s="340">
        <v>0</v>
      </c>
      <c r="CO91" s="340">
        <v>0</v>
      </c>
      <c r="CP91" s="340">
        <v>0</v>
      </c>
      <c r="CQ91" s="340">
        <v>0</v>
      </c>
      <c r="CR91" s="340">
        <v>2884.7185442782043</v>
      </c>
      <c r="CS91" s="340">
        <v>0</v>
      </c>
      <c r="CT91" s="341">
        <f t="shared" si="31"/>
        <v>30622.9085442782</v>
      </c>
      <c r="CU91" s="343"/>
      <c r="CV91" s="81"/>
      <c r="CW91" s="81"/>
      <c r="CX91" s="340">
        <f>VLOOKUP($D91,'[2]S251 Template'!$D$17:$AR$100,39,0)</f>
        <v>5131.9508631885</v>
      </c>
      <c r="CY91" s="340">
        <f>VLOOKUP($D91,'[2]S251 Template'!$D$17:$AR$100,40,0)</f>
        <v>625.9382867190601</v>
      </c>
      <c r="CZ91" s="340">
        <f>VLOOKUP($D91,'[2]S251 Template'!$D$17:$AR$100,41,0)</f>
        <v>2904.9753068456403</v>
      </c>
      <c r="DA91" s="341">
        <f t="shared" si="32"/>
        <v>8662.8644567532</v>
      </c>
      <c r="DB91" s="340">
        <f>VLOOKUP(D91,'[2]S251 Template'!$D$17:$AT$100,43,0)</f>
        <v>57177</v>
      </c>
      <c r="DC91" s="340">
        <v>0</v>
      </c>
      <c r="DD91" s="341">
        <f t="shared" si="33"/>
        <v>57177</v>
      </c>
      <c r="DE91" s="340">
        <f>VLOOKUP(D91,'[2]S251 Template'!$D$17:$AW$100,46,0)</f>
        <v>0</v>
      </c>
      <c r="DF91" s="340">
        <v>0</v>
      </c>
      <c r="DG91" s="341">
        <f t="shared" si="34"/>
        <v>0</v>
      </c>
      <c r="DH91" s="340">
        <v>0</v>
      </c>
      <c r="DI91" s="340">
        <v>0</v>
      </c>
      <c r="DJ91" s="341">
        <f t="shared" si="35"/>
        <v>0</v>
      </c>
      <c r="DK91" s="340">
        <f>VLOOKUP($D91,'[2]S251 Template'!$D$17:$BL$100,52,0)</f>
        <v>34981.049812499994</v>
      </c>
      <c r="DL91" s="340">
        <f>VLOOKUP($D91,'[2]S251 Template'!$D$17:$BL$100,53,0)</f>
        <v>1720.64196</v>
      </c>
      <c r="DM91" s="340">
        <f>VLOOKUP($D91,'[2]S251 Template'!$D$17:$BL$100,54,0)</f>
        <v>458.837856</v>
      </c>
      <c r="DN91" s="340">
        <f>VLOOKUP($D91,'[2]S251 Template'!$D$17:$BL$100,55,0)</f>
        <v>3226.2036749999997</v>
      </c>
      <c r="DO91" s="340">
        <f>VLOOKUP($D91,'[2]S251 Template'!$D$17:$BL$100,56,0)</f>
        <v>15277.882499999998</v>
      </c>
      <c r="DP91" s="340">
        <f>VLOOKUP($D91,'[2]S251 Template'!$D$17:$BL$100,57,0)</f>
        <v>0</v>
      </c>
      <c r="DQ91" s="340">
        <f>VLOOKUP($D91,'[2]S251 Template'!$D$17:$BL$100,58,0)</f>
        <v>0</v>
      </c>
      <c r="DR91" s="340">
        <f>VLOOKUP($D91,'[2]S251 Template'!$D$17:$BL$100,59,0)</f>
        <v>0</v>
      </c>
      <c r="DS91" s="340">
        <f>VLOOKUP($D91,'[2]S251 Template'!$D$17:$BL$100,60,0)</f>
        <v>0</v>
      </c>
      <c r="DT91" s="340">
        <f>VLOOKUP($D91,'[2]S251 Template'!$D$17:$BL$100,61,0)</f>
        <v>0</v>
      </c>
      <c r="DU91" s="341">
        <f t="shared" si="36"/>
        <v>55664.61580349999</v>
      </c>
      <c r="DV91" s="340">
        <f>VLOOKUP($D91,'[2]S251 Template'!$D$17:$DI$100,63,0)</f>
        <v>3015.023250858856</v>
      </c>
      <c r="DW91" s="340">
        <f>VLOOKUP($D91,'[2]S251 Template'!$D$17:$DI$100,64,0)</f>
        <v>2292.96</v>
      </c>
      <c r="DX91" s="340">
        <f>VLOOKUP($D91,'[2]S251 Template'!$D$17:$DI$100,65,0)</f>
        <v>27016.4</v>
      </c>
      <c r="DY91" s="340">
        <f>VLOOKUP($D91,'[2]S251 Template'!$D$17:$DI$100,66,0)</f>
        <v>18774.48</v>
      </c>
      <c r="DZ91" s="341">
        <f t="shared" si="37"/>
        <v>51098.863250858856</v>
      </c>
      <c r="EA91" s="340">
        <f>VLOOKUP($D91,'[2]S251 Template'!$D$17:$DI$100,69,0)</f>
        <v>0</v>
      </c>
      <c r="EB91" s="340">
        <f>VLOOKUP($D91,'[2]S251 Template'!$D$17:$DI$100,70,0)</f>
        <v>0</v>
      </c>
      <c r="EC91" s="340">
        <f>VLOOKUP($D91,'[2]S251 Template'!$D$17:$DI$100,71,0)</f>
        <v>0</v>
      </c>
      <c r="ED91" s="340">
        <f>VLOOKUP($D91,'[2]S251 Template'!$D$17:$DI$100,72,0)</f>
        <v>0</v>
      </c>
      <c r="EE91" s="340">
        <f>VLOOKUP($D91,'[2]S251 Template'!$D$17:$DI$100,73,0)</f>
        <v>0</v>
      </c>
      <c r="EF91" s="340">
        <f>VLOOKUP($D91,'[2]S251 Template'!$D$17:$DI$100,74,0)</f>
        <v>0</v>
      </c>
      <c r="EG91" s="340">
        <f>VLOOKUP($D91,'[2]S251 Template'!$D$17:$DI$100,75,0)</f>
        <v>0</v>
      </c>
      <c r="EH91" s="340">
        <f>VLOOKUP($D91,'[2]S251 Template'!$D$17:$DI$100,76,0)</f>
        <v>0</v>
      </c>
      <c r="EI91" s="340">
        <v>0</v>
      </c>
      <c r="EJ91" s="341">
        <f>SUM(EA91:EI91)</f>
        <v>0</v>
      </c>
      <c r="EK91" s="340">
        <f>VLOOKUP($D91,'[2]S251 Template'!$D$17:$DI$100,78,0)</f>
        <v>0</v>
      </c>
      <c r="EL91" s="340">
        <f>VLOOKUP($D91,'[2]S251 Template'!$D$17:$DI$100,79,0)</f>
        <v>78621.9</v>
      </c>
      <c r="EM91" s="340">
        <f>VLOOKUP($D91,'[2]S251 Template'!$D$17:$DI$100,80,0)</f>
        <v>24776</v>
      </c>
      <c r="EN91" s="340">
        <v>0</v>
      </c>
      <c r="EO91" s="340">
        <v>0</v>
      </c>
      <c r="EP91" s="340">
        <v>0</v>
      </c>
      <c r="EQ91" s="340">
        <v>0</v>
      </c>
      <c r="ER91" s="340">
        <v>0</v>
      </c>
      <c r="ES91" s="340">
        <v>0</v>
      </c>
      <c r="ET91" s="340">
        <v>0</v>
      </c>
      <c r="EU91" s="340">
        <v>0</v>
      </c>
      <c r="EV91" s="341">
        <f>SUM(EK91:EU91)</f>
        <v>103397.9</v>
      </c>
      <c r="EW91" s="340">
        <f>VLOOKUP($D91,'[2]S251 Template'!$D$17:$DI$100,84,0)</f>
        <v>0</v>
      </c>
      <c r="EX91" s="340">
        <f>VLOOKUP($D91,'[2]S251 Template'!$D$17:$DI$100,85,0)</f>
        <v>22316.1</v>
      </c>
      <c r="EY91" s="340">
        <f>VLOOKUP($D91,'[2]S251 Template'!$D$17:$DI$100,86,0)</f>
        <v>0</v>
      </c>
      <c r="EZ91" s="340">
        <f>VLOOKUP($D91,'[2]S251 Template'!$D$17:$DI$100,87,0)</f>
        <v>0</v>
      </c>
      <c r="FA91" s="340">
        <f>VLOOKUP($D91,'[2]S251 Template'!$D$17:$DI$100,88,0)</f>
        <v>0</v>
      </c>
      <c r="FB91" s="340">
        <f>VLOOKUP($D91,'[2]S251 Template'!$D$17:$DI$100,89,0)</f>
        <v>0</v>
      </c>
      <c r="FC91" s="340">
        <f>VLOOKUP($D91,'[2]S251 Template'!$D$17:$DI$100,90,0)</f>
        <v>0</v>
      </c>
      <c r="FD91" s="340">
        <f>VLOOKUP($D91,'[2]S251 Template'!$D$17:$DI$100,91,0)</f>
        <v>0</v>
      </c>
      <c r="FE91" s="340">
        <v>0</v>
      </c>
      <c r="FF91" s="341">
        <f>SUM(EW91:FE91)</f>
        <v>22316.1</v>
      </c>
      <c r="FG91" s="340">
        <v>0</v>
      </c>
      <c r="FH91" s="340">
        <v>0</v>
      </c>
      <c r="FI91" s="341">
        <f t="shared" si="38"/>
        <v>0</v>
      </c>
      <c r="FJ91" s="340">
        <f>VLOOKUP($D91,'[2]S251 Template'!$D$17:$DI$100,96,0)</f>
        <v>0</v>
      </c>
      <c r="FK91" s="340">
        <f>VLOOKUP($D91,'[2]S251 Template'!$D$17:$DI$100,97,0)</f>
        <v>0</v>
      </c>
      <c r="FL91" s="340">
        <f>VLOOKUP($D91,'[2]S251 Template'!$D$17:$DI$100,98,0)</f>
        <v>0</v>
      </c>
      <c r="FM91" s="340">
        <v>0</v>
      </c>
      <c r="FN91" s="341">
        <f>SUM(FJ91:FM91)</f>
        <v>0</v>
      </c>
      <c r="FO91" s="340">
        <f>VLOOKUP($D91,'[2]S251 Template'!$D$17:$DI$100,100,0)</f>
        <v>3294</v>
      </c>
      <c r="FP91" s="341">
        <f t="shared" si="39"/>
        <v>0</v>
      </c>
      <c r="FQ91" s="345">
        <f t="shared" si="40"/>
        <v>897021.0538593903</v>
      </c>
      <c r="FR91" s="81"/>
      <c r="FS91" s="341">
        <f t="shared" si="41"/>
        <v>179</v>
      </c>
      <c r="FT91" s="341">
        <f t="shared" si="42"/>
        <v>5011.290803683744</v>
      </c>
      <c r="FU91" s="346" t="s">
        <v>518</v>
      </c>
      <c r="FV91" s="340">
        <f>VLOOKUP(D91,'[6]Sheet1'!$A$3:$E$87,5,0)</f>
        <v>10800</v>
      </c>
      <c r="FW91" s="340">
        <v>0</v>
      </c>
      <c r="FX91" s="340">
        <v>0</v>
      </c>
      <c r="FY91" s="340">
        <f t="shared" si="22"/>
        <v>121504.48026025319</v>
      </c>
    </row>
    <row r="92" spans="1:181" ht="12.75" customHeight="1" thickBot="1" thickTop="1">
      <c r="A92" s="113"/>
      <c r="B92" s="338"/>
      <c r="C92" s="320" t="s">
        <v>345</v>
      </c>
      <c r="D92" s="20">
        <v>3661</v>
      </c>
      <c r="E92" s="338"/>
      <c r="F92" s="401" t="s">
        <v>281</v>
      </c>
      <c r="G92" s="340">
        <f>VLOOKUP($D92,'[3]S251 Yr2'!$D$22:$AP$96,4,0)</f>
        <v>0</v>
      </c>
      <c r="H92" s="340">
        <f>VLOOKUP($D92,'[3]S251 Yr2'!$D$22:$AP$96,5,0)</f>
        <v>28080</v>
      </c>
      <c r="I92" s="340">
        <f>VLOOKUP($D92,'[3]S251 Yr2'!$D$22:$AP$96,6,0)</f>
        <v>0</v>
      </c>
      <c r="J92" s="340">
        <f>VLOOKUP($D92,'[3]S251 Yr2'!$D$22:$AP$96,7,0)</f>
        <v>0</v>
      </c>
      <c r="K92" s="340">
        <f>VLOOKUP($D92,'[3]S251 Yr2'!$D$22:$AP$96,8,0)</f>
        <v>0</v>
      </c>
      <c r="L92" s="341">
        <f t="shared" si="23"/>
        <v>144050.4</v>
      </c>
      <c r="M92" s="345">
        <f t="shared" si="24"/>
        <v>28080</v>
      </c>
      <c r="N92" s="341">
        <f t="shared" si="25"/>
        <v>29.557894736842105</v>
      </c>
      <c r="O92" s="340">
        <f>VLOOKUP($D92,'[4]S251 Yr2'!$D$22:$AU$96,12,0)</f>
        <v>0</v>
      </c>
      <c r="P92" s="340">
        <f>VLOOKUP($D92,'[4]S251 Yr2'!$D$22:$AU$96,13,0)</f>
        <v>0</v>
      </c>
      <c r="Q92" s="340">
        <f>VLOOKUP($D92,'[4]S251 Yr2'!$D$22:$AU$96,14,0)</f>
        <v>0</v>
      </c>
      <c r="R92" s="340">
        <f>VLOOKUP($D92,'[4]S251 Yr2'!$D$22:$AU$96,15,0)</f>
        <v>0</v>
      </c>
      <c r="S92" s="342">
        <f t="shared" si="26"/>
        <v>0</v>
      </c>
      <c r="T92" s="358">
        <f t="shared" si="27"/>
        <v>0</v>
      </c>
      <c r="U92" s="340">
        <v>0</v>
      </c>
      <c r="V92" s="340">
        <v>0</v>
      </c>
      <c r="W92" s="340">
        <v>0</v>
      </c>
      <c r="X92" s="340">
        <f>VLOOKUP($D92,'[2]S251 Template'!$D$17:$DI$100,7,0)</f>
        <v>30</v>
      </c>
      <c r="Y92" s="340">
        <f>VLOOKUP($D92,'[2]S251 Template'!$D$17:$DI$100,8,0)</f>
        <v>30</v>
      </c>
      <c r="Z92" s="340">
        <f>VLOOKUP($D92,'[2]S251 Template'!$D$17:$DI$100,9,0)</f>
        <v>29</v>
      </c>
      <c r="AA92" s="340">
        <f>VLOOKUP($D92,'[2]S251 Template'!$D$17:$DI$100,10,0)</f>
        <v>30</v>
      </c>
      <c r="AB92" s="340">
        <f>VLOOKUP($D92,'[2]S251 Template'!$D$17:$DI$100,11,0)</f>
        <v>30</v>
      </c>
      <c r="AC92" s="340">
        <f>VLOOKUP($D92,'[2]S251 Template'!$D$17:$DI$100,12,0)</f>
        <v>30</v>
      </c>
      <c r="AD92" s="340">
        <f>VLOOKUP($D92,'[2]S251 Template'!$D$17:$DI$100,13,0)</f>
        <v>30</v>
      </c>
      <c r="AE92" s="340">
        <f>VLOOKUP($D92,'[2]S251 Template'!$D$17:$DI$100,14,0)</f>
        <v>0</v>
      </c>
      <c r="AF92" s="340">
        <v>0</v>
      </c>
      <c r="AG92" s="340">
        <v>0</v>
      </c>
      <c r="AH92" s="340">
        <v>0</v>
      </c>
      <c r="AI92" s="340">
        <v>0</v>
      </c>
      <c r="AJ92" s="340">
        <v>0</v>
      </c>
      <c r="AK92" s="341">
        <f t="shared" si="28"/>
        <v>684882.422724</v>
      </c>
      <c r="AL92" s="341">
        <f t="shared" si="29"/>
        <v>209</v>
      </c>
      <c r="AM92" s="81"/>
      <c r="AN92" s="81"/>
      <c r="AO92" s="81"/>
      <c r="AP92" s="81"/>
      <c r="AQ92" s="81"/>
      <c r="AR92" s="81"/>
      <c r="AS92" s="81"/>
      <c r="AT92" s="81"/>
      <c r="AU92" s="81"/>
      <c r="AV92" s="81"/>
      <c r="AW92" s="81"/>
      <c r="AX92" s="81"/>
      <c r="AY92" s="81"/>
      <c r="AZ92" s="81"/>
      <c r="BA92" s="81"/>
      <c r="BB92" s="81"/>
      <c r="BC92" s="118"/>
      <c r="BD92" s="81"/>
      <c r="BE92" s="81"/>
      <c r="BF92" s="81"/>
      <c r="BG92" s="81"/>
      <c r="BH92" s="81"/>
      <c r="BI92" s="81"/>
      <c r="BJ92" s="81"/>
      <c r="BK92" s="81"/>
      <c r="BL92" s="81"/>
      <c r="BM92" s="81"/>
      <c r="BN92" s="81"/>
      <c r="BO92" s="81"/>
      <c r="BP92" s="81"/>
      <c r="BQ92" s="340">
        <f>VLOOKUP($D92,'[4]S251 Yr2'!$D$22:$W$96,19,0)</f>
        <v>0</v>
      </c>
      <c r="BR92" s="340">
        <f>VLOOKUP($D92,'[4]S251 Yr2'!$D$22:$W$96,20,0)</f>
        <v>0</v>
      </c>
      <c r="BS92" s="340">
        <v>0</v>
      </c>
      <c r="BT92" s="340">
        <v>0</v>
      </c>
      <c r="BU92" s="340">
        <v>0</v>
      </c>
      <c r="BV92" s="340">
        <v>0</v>
      </c>
      <c r="BW92" s="340">
        <v>0</v>
      </c>
      <c r="BX92" s="340">
        <v>0</v>
      </c>
      <c r="BY92" s="340">
        <v>0</v>
      </c>
      <c r="BZ92" s="340">
        <v>0</v>
      </c>
      <c r="CA92" s="340">
        <v>0</v>
      </c>
      <c r="CB92" s="342">
        <f t="shared" si="30"/>
        <v>0</v>
      </c>
      <c r="CC92" s="340">
        <v>0</v>
      </c>
      <c r="CD92" s="340">
        <v>0</v>
      </c>
      <c r="CE92" s="340">
        <v>0</v>
      </c>
      <c r="CF92" s="340">
        <v>0</v>
      </c>
      <c r="CG92" s="340">
        <v>0</v>
      </c>
      <c r="CH92" s="340">
        <v>0</v>
      </c>
      <c r="CI92" s="340">
        <f>VLOOKUP($D92,'[2]S251 Template'!$D$17:$AK$100,32,0)</f>
        <v>17874.14</v>
      </c>
      <c r="CJ92" s="340">
        <f>VLOOKUP($D92,'[2]S251 Template'!$D$17:$AK$100,33,0)</f>
        <v>22827</v>
      </c>
      <c r="CK92" s="340">
        <f>VLOOKUP($D92,'[2]S251 Template'!$D$17:$AK$100,34,0)</f>
        <v>972</v>
      </c>
      <c r="CL92" s="340">
        <v>0</v>
      </c>
      <c r="CM92" s="340">
        <v>0</v>
      </c>
      <c r="CN92" s="340">
        <v>0</v>
      </c>
      <c r="CO92" s="340">
        <v>0</v>
      </c>
      <c r="CP92" s="340">
        <v>0</v>
      </c>
      <c r="CQ92" s="340">
        <v>0</v>
      </c>
      <c r="CR92" s="340">
        <v>3368.1909260008083</v>
      </c>
      <c r="CS92" s="340">
        <v>0</v>
      </c>
      <c r="CT92" s="341">
        <f t="shared" si="31"/>
        <v>45041.33092600081</v>
      </c>
      <c r="CU92" s="343"/>
      <c r="CV92" s="81"/>
      <c r="CW92" s="81"/>
      <c r="CX92" s="340">
        <f>VLOOKUP($D92,'[2]S251 Template'!$D$17:$AR$100,39,0)</f>
        <v>3947.654510145</v>
      </c>
      <c r="CY92" s="340">
        <f>VLOOKUP($D92,'[2]S251 Template'!$D$17:$AR$100,40,0)</f>
        <v>14396.580594538382</v>
      </c>
      <c r="CZ92" s="340">
        <f>VLOOKUP($D92,'[2]S251 Template'!$D$17:$AR$100,41,0)</f>
        <v>7971.792702506641</v>
      </c>
      <c r="DA92" s="341">
        <f t="shared" si="32"/>
        <v>26316.027807190025</v>
      </c>
      <c r="DB92" s="340">
        <f>VLOOKUP(D92,'[2]S251 Template'!$D$17:$AT$100,43,0)</f>
        <v>26577</v>
      </c>
      <c r="DC92" s="340">
        <v>0</v>
      </c>
      <c r="DD92" s="341">
        <f t="shared" si="33"/>
        <v>26577</v>
      </c>
      <c r="DE92" s="340">
        <f>VLOOKUP(D92,'[2]S251 Template'!$D$17:$AW$100,46,0)</f>
        <v>0</v>
      </c>
      <c r="DF92" s="340">
        <v>0</v>
      </c>
      <c r="DG92" s="341">
        <f t="shared" si="34"/>
        <v>0</v>
      </c>
      <c r="DH92" s="340">
        <v>0</v>
      </c>
      <c r="DI92" s="340">
        <v>0</v>
      </c>
      <c r="DJ92" s="341">
        <f t="shared" si="35"/>
        <v>0</v>
      </c>
      <c r="DK92" s="340">
        <f>VLOOKUP($D92,'[2]S251 Template'!$D$17:$BL$100,52,0)</f>
        <v>48973.469737499996</v>
      </c>
      <c r="DL92" s="340">
        <f>VLOOKUP($D92,'[2]S251 Template'!$D$17:$BL$100,53,0)</f>
        <v>1720.64196</v>
      </c>
      <c r="DM92" s="340">
        <f>VLOOKUP($D92,'[2]S251 Template'!$D$17:$BL$100,54,0)</f>
        <v>372.8057579999999</v>
      </c>
      <c r="DN92" s="340">
        <f>VLOOKUP($D92,'[2]S251 Template'!$D$17:$BL$100,55,0)</f>
        <v>6237.327105</v>
      </c>
      <c r="DO92" s="340">
        <f>VLOOKUP($D92,'[2]S251 Template'!$D$17:$BL$100,56,0)</f>
        <v>39722.49449999999</v>
      </c>
      <c r="DP92" s="340">
        <f>VLOOKUP($D92,'[2]S251 Template'!$D$17:$BL$100,57,0)</f>
        <v>0</v>
      </c>
      <c r="DQ92" s="340">
        <f>VLOOKUP($D92,'[2]S251 Template'!$D$17:$BL$100,58,0)</f>
        <v>0</v>
      </c>
      <c r="DR92" s="340">
        <f>VLOOKUP($D92,'[2]S251 Template'!$D$17:$BL$100,59,0)</f>
        <v>0</v>
      </c>
      <c r="DS92" s="340">
        <f>VLOOKUP($D92,'[2]S251 Template'!$D$17:$BL$100,60,0)</f>
        <v>0</v>
      </c>
      <c r="DT92" s="340">
        <f>VLOOKUP($D92,'[2]S251 Template'!$D$17:$BL$100,61,0)</f>
        <v>0</v>
      </c>
      <c r="DU92" s="341">
        <f t="shared" si="36"/>
        <v>97026.7390605</v>
      </c>
      <c r="DV92" s="340">
        <f>VLOOKUP($D92,'[2]S251 Template'!$D$17:$DI$100,63,0)</f>
        <v>2688.8330820818405</v>
      </c>
      <c r="DW92" s="340">
        <f>VLOOKUP($D92,'[2]S251 Template'!$D$17:$DI$100,64,0)</f>
        <v>2890.68</v>
      </c>
      <c r="DX92" s="340">
        <f>VLOOKUP($D92,'[2]S251 Template'!$D$17:$DI$100,65,0)</f>
        <v>26799.48</v>
      </c>
      <c r="DY92" s="340">
        <f>VLOOKUP($D92,'[2]S251 Template'!$D$17:$DI$100,66,0)</f>
        <v>15519.78</v>
      </c>
      <c r="DZ92" s="341">
        <f t="shared" si="37"/>
        <v>47898.77308208184</v>
      </c>
      <c r="EA92" s="340">
        <f>VLOOKUP($D92,'[2]S251 Template'!$D$17:$DI$100,69,0)</f>
        <v>0</v>
      </c>
      <c r="EB92" s="340">
        <f>VLOOKUP($D92,'[2]S251 Template'!$D$17:$DI$100,70,0)</f>
        <v>0</v>
      </c>
      <c r="EC92" s="340">
        <f>VLOOKUP($D92,'[2]S251 Template'!$D$17:$DI$100,71,0)</f>
        <v>0</v>
      </c>
      <c r="ED92" s="340">
        <f>VLOOKUP($D92,'[2]S251 Template'!$D$17:$DI$100,72,0)</f>
        <v>0</v>
      </c>
      <c r="EE92" s="340">
        <f>VLOOKUP($D92,'[2]S251 Template'!$D$17:$DI$100,73,0)</f>
        <v>0</v>
      </c>
      <c r="EF92" s="340">
        <f>VLOOKUP($D92,'[2]S251 Template'!$D$17:$DI$100,74,0)</f>
        <v>0</v>
      </c>
      <c r="EG92" s="340">
        <f>VLOOKUP($D92,'[2]S251 Template'!$D$17:$DI$100,75,0)</f>
        <v>0</v>
      </c>
      <c r="EH92" s="340">
        <f>VLOOKUP($D92,'[2]S251 Template'!$D$17:$DI$100,76,0)</f>
        <v>0</v>
      </c>
      <c r="EI92" s="340">
        <v>0</v>
      </c>
      <c r="EJ92" s="341">
        <f>SUM(EA92:EI92)</f>
        <v>0</v>
      </c>
      <c r="EK92" s="340">
        <f>VLOOKUP($D92,'[2]S251 Template'!$D$17:$DI$100,78,0)</f>
        <v>1107.5733333333333</v>
      </c>
      <c r="EL92" s="340">
        <f>VLOOKUP($D92,'[2]S251 Template'!$D$17:$DI$100,79,0)</f>
        <v>77687.9</v>
      </c>
      <c r="EM92" s="340">
        <f>VLOOKUP($D92,'[2]S251 Template'!$D$17:$DI$100,80,0)</f>
        <v>27391</v>
      </c>
      <c r="EN92" s="340">
        <v>0</v>
      </c>
      <c r="EO92" s="340">
        <v>0</v>
      </c>
      <c r="EP92" s="340">
        <v>0</v>
      </c>
      <c r="EQ92" s="340">
        <v>0</v>
      </c>
      <c r="ER92" s="340">
        <v>0</v>
      </c>
      <c r="ES92" s="340">
        <v>0</v>
      </c>
      <c r="ET92" s="340">
        <v>0</v>
      </c>
      <c r="EU92" s="340">
        <v>0</v>
      </c>
      <c r="EV92" s="341">
        <f>SUM(EK92:EU92)</f>
        <v>106186.47333333333</v>
      </c>
      <c r="EW92" s="340">
        <f>VLOOKUP($D92,'[2]S251 Template'!$D$17:$DI$100,84,0)</f>
        <v>1487.7999999999947</v>
      </c>
      <c r="EX92" s="340">
        <f>VLOOKUP($D92,'[2]S251 Template'!$D$17:$DI$100,85,0)</f>
        <v>0</v>
      </c>
      <c r="EY92" s="340">
        <f>VLOOKUP($D92,'[2]S251 Template'!$D$17:$DI$100,86,0)</f>
        <v>0</v>
      </c>
      <c r="EZ92" s="340">
        <f>VLOOKUP($D92,'[2]S251 Template'!$D$17:$DI$100,87,0)</f>
        <v>0</v>
      </c>
      <c r="FA92" s="340">
        <f>VLOOKUP($D92,'[2]S251 Template'!$D$17:$DI$100,88,0)</f>
        <v>0</v>
      </c>
      <c r="FB92" s="340">
        <f>VLOOKUP($D92,'[2]S251 Template'!$D$17:$DI$100,89,0)</f>
        <v>0</v>
      </c>
      <c r="FC92" s="340">
        <f>VLOOKUP($D92,'[2]S251 Template'!$D$17:$DI$100,90,0)</f>
        <v>0</v>
      </c>
      <c r="FD92" s="340">
        <f>VLOOKUP($D92,'[2]S251 Template'!$D$17:$DI$100,91,0)</f>
        <v>0</v>
      </c>
      <c r="FE92" s="340">
        <v>0</v>
      </c>
      <c r="FF92" s="341">
        <f>SUM(EW92:FE92)</f>
        <v>1487.7999999999947</v>
      </c>
      <c r="FG92" s="340">
        <v>0</v>
      </c>
      <c r="FH92" s="340">
        <v>0</v>
      </c>
      <c r="FI92" s="341">
        <f t="shared" si="38"/>
        <v>0</v>
      </c>
      <c r="FJ92" s="340">
        <f>VLOOKUP($D92,'[2]S251 Template'!$D$17:$DI$100,96,0)</f>
        <v>0</v>
      </c>
      <c r="FK92" s="340">
        <f>VLOOKUP($D92,'[2]S251 Template'!$D$17:$DI$100,97,0)</f>
        <v>-30051.471509971507</v>
      </c>
      <c r="FL92" s="340">
        <f>VLOOKUP($D92,'[2]S251 Template'!$D$17:$DI$100,98,0)</f>
        <v>0</v>
      </c>
      <c r="FM92" s="340">
        <v>0</v>
      </c>
      <c r="FN92" s="341">
        <f>SUM(FJ92:FM92)</f>
        <v>-30051.471509971507</v>
      </c>
      <c r="FO92" s="340">
        <f>VLOOKUP($D92,'[2]S251 Template'!$D$17:$DI$100,100,0)</f>
        <v>0</v>
      </c>
      <c r="FP92" s="341">
        <f t="shared" si="39"/>
        <v>144050.4</v>
      </c>
      <c r="FQ92" s="345">
        <f t="shared" si="40"/>
        <v>1149415.4954231346</v>
      </c>
      <c r="FR92" s="81"/>
      <c r="FS92" s="341">
        <f t="shared" si="41"/>
        <v>238.55789473684212</v>
      </c>
      <c r="FT92" s="341">
        <f t="shared" si="42"/>
        <v>4818.18259123672</v>
      </c>
      <c r="FU92" s="346" t="s">
        <v>518</v>
      </c>
      <c r="FV92" s="340">
        <f>VLOOKUP(D92,'[6]Sheet1'!$A$3:$E$87,5,0)</f>
        <v>23400</v>
      </c>
      <c r="FW92" s="340">
        <v>0</v>
      </c>
      <c r="FX92" s="340">
        <v>0</v>
      </c>
      <c r="FY92" s="340">
        <f t="shared" si="22"/>
        <v>149919.76686769002</v>
      </c>
    </row>
    <row r="93" spans="1:181" ht="12.75" customHeight="1" thickBot="1" thickTop="1">
      <c r="A93" s="113"/>
      <c r="B93" s="338"/>
      <c r="C93" s="320" t="s">
        <v>346</v>
      </c>
      <c r="D93" s="20">
        <v>5200</v>
      </c>
      <c r="E93" s="338"/>
      <c r="F93" s="401" t="s">
        <v>281</v>
      </c>
      <c r="G93" s="340">
        <f>VLOOKUP($D93,'[3]S251 Yr2'!$D$22:$AP$96,4,0)</f>
        <v>0</v>
      </c>
      <c r="H93" s="340">
        <f>VLOOKUP($D93,'[3]S251 Yr2'!$D$22:$AP$96,5,0)</f>
        <v>28950</v>
      </c>
      <c r="I93" s="340">
        <f>VLOOKUP($D93,'[3]S251 Yr2'!$D$22:$AP$96,6,0)</f>
        <v>0</v>
      </c>
      <c r="J93" s="340">
        <f>VLOOKUP($D93,'[3]S251 Yr2'!$D$22:$AP$96,7,0)</f>
        <v>0</v>
      </c>
      <c r="K93" s="340">
        <f>VLOOKUP($D93,'[3]S251 Yr2'!$D$22:$AP$96,8,0)</f>
        <v>0</v>
      </c>
      <c r="L93" s="341">
        <f t="shared" si="23"/>
        <v>148513.5</v>
      </c>
      <c r="M93" s="345">
        <f t="shared" si="24"/>
        <v>28950</v>
      </c>
      <c r="N93" s="341">
        <f t="shared" si="25"/>
        <v>30.473684210526315</v>
      </c>
      <c r="O93" s="340">
        <f>VLOOKUP($D93,'[4]S251 Yr2'!$D$22:$AU$96,12,0)</f>
        <v>0</v>
      </c>
      <c r="P93" s="340">
        <f>VLOOKUP($D93,'[4]S251 Yr2'!$D$22:$AU$96,13,0)</f>
        <v>0</v>
      </c>
      <c r="Q93" s="340">
        <f>VLOOKUP($D93,'[4]S251 Yr2'!$D$22:$AU$96,14,0)</f>
        <v>0</v>
      </c>
      <c r="R93" s="340">
        <f>VLOOKUP($D93,'[4]S251 Yr2'!$D$22:$AU$96,15,0)</f>
        <v>0</v>
      </c>
      <c r="S93" s="342">
        <f t="shared" si="26"/>
        <v>0</v>
      </c>
      <c r="T93" s="358">
        <f t="shared" si="27"/>
        <v>0</v>
      </c>
      <c r="U93" s="340">
        <v>0</v>
      </c>
      <c r="V93" s="340">
        <v>0</v>
      </c>
      <c r="W93" s="340">
        <v>0</v>
      </c>
      <c r="X93" s="340">
        <f>VLOOKUP($D93,'[2]S251 Template'!$D$17:$DI$100,7,0)</f>
        <v>88</v>
      </c>
      <c r="Y93" s="340">
        <f>VLOOKUP($D93,'[2]S251 Template'!$D$17:$DI$100,8,0)</f>
        <v>66</v>
      </c>
      <c r="Z93" s="340">
        <f>VLOOKUP($D93,'[2]S251 Template'!$D$17:$DI$100,9,0)</f>
        <v>66</v>
      </c>
      <c r="AA93" s="340">
        <f>VLOOKUP($D93,'[2]S251 Template'!$D$17:$DI$100,10,0)</f>
        <v>63</v>
      </c>
      <c r="AB93" s="340">
        <f>VLOOKUP($D93,'[2]S251 Template'!$D$17:$DI$100,11,0)</f>
        <v>61</v>
      </c>
      <c r="AC93" s="340">
        <f>VLOOKUP($D93,'[2]S251 Template'!$D$17:$DI$100,12,0)</f>
        <v>60</v>
      </c>
      <c r="AD93" s="340">
        <f>VLOOKUP($D93,'[2]S251 Template'!$D$17:$DI$100,13,0)</f>
        <v>54</v>
      </c>
      <c r="AE93" s="340">
        <f>VLOOKUP($D93,'[2]S251 Template'!$D$17:$DI$100,14,0)</f>
        <v>0</v>
      </c>
      <c r="AF93" s="340">
        <v>0</v>
      </c>
      <c r="AG93" s="340">
        <v>0</v>
      </c>
      <c r="AH93" s="340">
        <v>0</v>
      </c>
      <c r="AI93" s="340">
        <v>0</v>
      </c>
      <c r="AJ93" s="340">
        <v>0</v>
      </c>
      <c r="AK93" s="341">
        <f t="shared" si="28"/>
        <v>1518103.943988</v>
      </c>
      <c r="AL93" s="341">
        <f t="shared" si="29"/>
        <v>458</v>
      </c>
      <c r="AM93" s="81"/>
      <c r="AN93" s="81"/>
      <c r="AO93" s="81"/>
      <c r="AP93" s="81"/>
      <c r="AQ93" s="81"/>
      <c r="AR93" s="81"/>
      <c r="AS93" s="81"/>
      <c r="AT93" s="81"/>
      <c r="AU93" s="81"/>
      <c r="AV93" s="81"/>
      <c r="AW93" s="81"/>
      <c r="AX93" s="81"/>
      <c r="AY93" s="81"/>
      <c r="AZ93" s="81"/>
      <c r="BA93" s="81"/>
      <c r="BB93" s="81"/>
      <c r="BC93" s="118"/>
      <c r="BD93" s="81"/>
      <c r="BE93" s="81"/>
      <c r="BF93" s="81"/>
      <c r="BG93" s="81"/>
      <c r="BH93" s="81"/>
      <c r="BI93" s="81"/>
      <c r="BJ93" s="81"/>
      <c r="BK93" s="81"/>
      <c r="BL93" s="81"/>
      <c r="BM93" s="81"/>
      <c r="BN93" s="81"/>
      <c r="BO93" s="81"/>
      <c r="BP93" s="81"/>
      <c r="BQ93" s="340">
        <f>VLOOKUP($D93,'[4]S251 Yr2'!$D$22:$W$96,19,0)</f>
        <v>9000</v>
      </c>
      <c r="BR93" s="340">
        <f>VLOOKUP($D93,'[4]S251 Yr2'!$D$22:$W$96,20,0)</f>
        <v>0</v>
      </c>
      <c r="BS93" s="340">
        <v>0</v>
      </c>
      <c r="BT93" s="340">
        <v>0</v>
      </c>
      <c r="BU93" s="340">
        <v>0</v>
      </c>
      <c r="BV93" s="340">
        <v>0</v>
      </c>
      <c r="BW93" s="340">
        <v>0</v>
      </c>
      <c r="BX93" s="340">
        <v>0</v>
      </c>
      <c r="BY93" s="340">
        <v>0</v>
      </c>
      <c r="BZ93" s="340">
        <v>0</v>
      </c>
      <c r="CA93" s="340">
        <v>0</v>
      </c>
      <c r="CB93" s="342">
        <f t="shared" si="30"/>
        <v>9000</v>
      </c>
      <c r="CC93" s="340">
        <v>0</v>
      </c>
      <c r="CD93" s="340">
        <v>0</v>
      </c>
      <c r="CE93" s="340">
        <v>0</v>
      </c>
      <c r="CF93" s="340">
        <v>0</v>
      </c>
      <c r="CG93" s="340">
        <v>0</v>
      </c>
      <c r="CH93" s="340">
        <v>0</v>
      </c>
      <c r="CI93" s="340">
        <f>VLOOKUP($D93,'[2]S251 Template'!$D$17:$AK$100,32,0)</f>
        <v>91473.54</v>
      </c>
      <c r="CJ93" s="340">
        <f>VLOOKUP($D93,'[2]S251 Template'!$D$17:$AK$100,33,0)</f>
        <v>37044.96</v>
      </c>
      <c r="CK93" s="340">
        <f>VLOOKUP($D93,'[2]S251 Template'!$D$17:$AK$100,34,0)</f>
        <v>2130</v>
      </c>
      <c r="CL93" s="340">
        <v>0</v>
      </c>
      <c r="CM93" s="340">
        <v>0</v>
      </c>
      <c r="CN93" s="340">
        <v>0</v>
      </c>
      <c r="CO93" s="340">
        <v>0</v>
      </c>
      <c r="CP93" s="340">
        <v>0</v>
      </c>
      <c r="CQ93" s="340">
        <v>0</v>
      </c>
      <c r="CR93" s="340">
        <v>7381.011694298422</v>
      </c>
      <c r="CS93" s="340">
        <v>0</v>
      </c>
      <c r="CT93" s="341">
        <f t="shared" si="31"/>
        <v>138029.51169429842</v>
      </c>
      <c r="CU93" s="343"/>
      <c r="CV93" s="81"/>
      <c r="CW93" s="81"/>
      <c r="CX93" s="340">
        <f>VLOOKUP($D93,'[2]S251 Template'!$D$17:$AR$100,39,0)</f>
        <v>20527.803452754</v>
      </c>
      <c r="CY93" s="340">
        <f>VLOOKUP($D93,'[2]S251 Template'!$D$17:$AR$100,40,0)</f>
        <v>14709.54973789791</v>
      </c>
      <c r="CZ93" s="340">
        <f>VLOOKUP($D93,'[2]S251 Template'!$D$17:$AR$100,41,0)</f>
        <v>7769.1200066802</v>
      </c>
      <c r="DA93" s="341">
        <f t="shared" si="32"/>
        <v>43006.47319733211</v>
      </c>
      <c r="DB93" s="340">
        <f>VLOOKUP(D93,'[2]S251 Template'!$D$17:$AT$100,43,0)</f>
        <v>34579</v>
      </c>
      <c r="DC93" s="340">
        <v>0</v>
      </c>
      <c r="DD93" s="341">
        <f t="shared" si="33"/>
        <v>34579</v>
      </c>
      <c r="DE93" s="340">
        <f>VLOOKUP(D93,'[2]S251 Template'!$D$17:$AW$100,46,0)</f>
        <v>0</v>
      </c>
      <c r="DF93" s="340">
        <v>0</v>
      </c>
      <c r="DG93" s="341">
        <f t="shared" si="34"/>
        <v>0</v>
      </c>
      <c r="DH93" s="340">
        <v>0</v>
      </c>
      <c r="DI93" s="340">
        <v>0</v>
      </c>
      <c r="DJ93" s="341">
        <f t="shared" si="35"/>
        <v>0</v>
      </c>
      <c r="DK93" s="340">
        <f>VLOOKUP($D93,'[2]S251 Template'!$D$17:$BL$100,52,0)</f>
        <v>130595.9193</v>
      </c>
      <c r="DL93" s="340">
        <f>VLOOKUP($D93,'[2]S251 Template'!$D$17:$BL$100,53,0)</f>
        <v>9033.370289999999</v>
      </c>
      <c r="DM93" s="340">
        <f>VLOOKUP($D93,'[2]S251 Template'!$D$17:$BL$100,54,0)</f>
        <v>2437.5761099999995</v>
      </c>
      <c r="DN93" s="340">
        <f>VLOOKUP($D93,'[2]S251 Template'!$D$17:$BL$100,55,0)</f>
        <v>645.240735</v>
      </c>
      <c r="DO93" s="340">
        <f>VLOOKUP($D93,'[2]S251 Template'!$D$17:$BL$100,56,0)</f>
        <v>246483.17099999997</v>
      </c>
      <c r="DP93" s="340">
        <f>VLOOKUP($D93,'[2]S251 Template'!$D$17:$BL$100,57,0)</f>
        <v>0</v>
      </c>
      <c r="DQ93" s="340">
        <f>VLOOKUP($D93,'[2]S251 Template'!$D$17:$BL$100,58,0)</f>
        <v>0</v>
      </c>
      <c r="DR93" s="340">
        <f>VLOOKUP($D93,'[2]S251 Template'!$D$17:$BL$100,59,0)</f>
        <v>21507.26</v>
      </c>
      <c r="DS93" s="340">
        <f>VLOOKUP($D93,'[2]S251 Template'!$D$17:$BL$100,60,0)</f>
        <v>8101</v>
      </c>
      <c r="DT93" s="340">
        <f>VLOOKUP($D93,'[2]S251 Template'!$D$17:$BL$100,61,0)</f>
        <v>0</v>
      </c>
      <c r="DU93" s="341">
        <f t="shared" si="36"/>
        <v>418803.53743499995</v>
      </c>
      <c r="DV93" s="340">
        <f>VLOOKUP($D93,'[2]S251 Template'!$D$17:$DI$100,63,0)</f>
        <v>10430.799118193803</v>
      </c>
      <c r="DW93" s="340">
        <f>VLOOKUP($D93,'[2]S251 Template'!$D$17:$DI$100,64,0)</f>
        <v>8303.82</v>
      </c>
      <c r="DX93" s="340">
        <f>VLOOKUP($D93,'[2]S251 Template'!$D$17:$DI$100,65,0)</f>
        <v>56340.04</v>
      </c>
      <c r="DY93" s="340">
        <f>VLOOKUP($D93,'[2]S251 Template'!$D$17:$DI$100,66,0)</f>
        <v>39152.328</v>
      </c>
      <c r="DZ93" s="341">
        <f t="shared" si="37"/>
        <v>114226.98711819382</v>
      </c>
      <c r="EA93" s="340">
        <f>VLOOKUP($D93,'[2]S251 Template'!$D$17:$DI$100,69,0)</f>
        <v>0</v>
      </c>
      <c r="EB93" s="340">
        <f>VLOOKUP($D93,'[2]S251 Template'!$D$17:$DI$100,70,0)</f>
        <v>0</v>
      </c>
      <c r="EC93" s="340">
        <f>VLOOKUP($D93,'[2]S251 Template'!$D$17:$DI$100,71,0)</f>
        <v>0</v>
      </c>
      <c r="ED93" s="340">
        <f>VLOOKUP($D93,'[2]S251 Template'!$D$17:$DI$100,72,0)</f>
        <v>0</v>
      </c>
      <c r="EE93" s="340">
        <f>VLOOKUP($D93,'[2]S251 Template'!$D$17:$DI$100,73,0)</f>
        <v>0</v>
      </c>
      <c r="EF93" s="340">
        <f>VLOOKUP($D93,'[2]S251 Template'!$D$17:$DI$100,74,0)</f>
        <v>0</v>
      </c>
      <c r="EG93" s="340">
        <f>VLOOKUP($D93,'[2]S251 Template'!$D$17:$DI$100,75,0)</f>
        <v>0</v>
      </c>
      <c r="EH93" s="340">
        <f>VLOOKUP($D93,'[2]S251 Template'!$D$17:$DI$100,76,0)</f>
        <v>0</v>
      </c>
      <c r="EI93" s="340">
        <v>0</v>
      </c>
      <c r="EJ93" s="341">
        <f>SUM(EA93:EI93)</f>
        <v>0</v>
      </c>
      <c r="EK93" s="340">
        <f>VLOOKUP($D93,'[2]S251 Template'!$D$17:$DI$100,78,0)</f>
        <v>11075.733333333334</v>
      </c>
      <c r="EL93" s="340">
        <f>VLOOKUP($D93,'[2]S251 Template'!$D$17:$DI$100,79,0)</f>
        <v>27272.349999999977</v>
      </c>
      <c r="EM93" s="340">
        <f>VLOOKUP($D93,'[2]S251 Template'!$D$17:$DI$100,80,0)</f>
        <v>82172</v>
      </c>
      <c r="EN93" s="340">
        <v>0</v>
      </c>
      <c r="EO93" s="340">
        <v>0</v>
      </c>
      <c r="EP93" s="340">
        <v>0</v>
      </c>
      <c r="EQ93" s="340">
        <v>0</v>
      </c>
      <c r="ER93" s="340">
        <v>0</v>
      </c>
      <c r="ES93" s="340">
        <v>0</v>
      </c>
      <c r="ET93" s="340">
        <v>0</v>
      </c>
      <c r="EU93" s="340">
        <v>0</v>
      </c>
      <c r="EV93" s="341">
        <f>SUM(EK93:EU93)</f>
        <v>120520.08333333331</v>
      </c>
      <c r="EW93" s="340">
        <f>VLOOKUP($D93,'[2]S251 Template'!$D$17:$DI$100,84,0)</f>
        <v>0</v>
      </c>
      <c r="EX93" s="340">
        <f>VLOOKUP($D93,'[2]S251 Template'!$D$17:$DI$100,85,0)</f>
        <v>17852.880000000016</v>
      </c>
      <c r="EY93" s="340">
        <f>VLOOKUP($D93,'[2]S251 Template'!$D$17:$DI$100,86,0)</f>
        <v>0</v>
      </c>
      <c r="EZ93" s="340">
        <f>VLOOKUP($D93,'[2]S251 Template'!$D$17:$DI$100,87,0)</f>
        <v>0</v>
      </c>
      <c r="FA93" s="340">
        <f>VLOOKUP($D93,'[2]S251 Template'!$D$17:$DI$100,88,0)</f>
        <v>0</v>
      </c>
      <c r="FB93" s="340">
        <f>VLOOKUP($D93,'[2]S251 Template'!$D$17:$DI$100,89,0)</f>
        <v>0</v>
      </c>
      <c r="FC93" s="340">
        <f>VLOOKUP($D93,'[2]S251 Template'!$D$17:$DI$100,90,0)</f>
        <v>0</v>
      </c>
      <c r="FD93" s="340">
        <f>VLOOKUP($D93,'[2]S251 Template'!$D$17:$DI$100,91,0)</f>
        <v>44000</v>
      </c>
      <c r="FE93" s="340">
        <v>0</v>
      </c>
      <c r="FF93" s="341">
        <f>SUM(EW93:FE93)</f>
        <v>61852.88000000002</v>
      </c>
      <c r="FG93" s="340">
        <v>0</v>
      </c>
      <c r="FH93" s="340">
        <v>0</v>
      </c>
      <c r="FI93" s="341">
        <f t="shared" si="38"/>
        <v>0</v>
      </c>
      <c r="FJ93" s="340">
        <f>VLOOKUP($D93,'[2]S251 Template'!$D$17:$DI$100,96,0)</f>
        <v>0</v>
      </c>
      <c r="FK93" s="340">
        <f>VLOOKUP($D93,'[2]S251 Template'!$D$17:$DI$100,97,0)</f>
        <v>-31288.553565573766</v>
      </c>
      <c r="FL93" s="340">
        <f>VLOOKUP($D93,'[2]S251 Template'!$D$17:$DI$100,98,0)</f>
        <v>0</v>
      </c>
      <c r="FM93" s="340">
        <v>0</v>
      </c>
      <c r="FN93" s="341">
        <f>SUM(FJ93:FM93)</f>
        <v>-31288.553565573766</v>
      </c>
      <c r="FO93" s="340">
        <f>VLOOKUP($D93,'[2]S251 Template'!$D$17:$DI$100,100,0)</f>
        <v>0</v>
      </c>
      <c r="FP93" s="341">
        <f t="shared" si="39"/>
        <v>157513.5</v>
      </c>
      <c r="FQ93" s="345">
        <f t="shared" si="40"/>
        <v>2575347.363200584</v>
      </c>
      <c r="FR93" s="81"/>
      <c r="FS93" s="341">
        <f t="shared" si="41"/>
        <v>488.4736842105263</v>
      </c>
      <c r="FT93" s="341">
        <f t="shared" si="42"/>
        <v>5272.2335848304165</v>
      </c>
      <c r="FU93" s="346" t="s">
        <v>518</v>
      </c>
      <c r="FV93" s="340">
        <f>VLOOKUP(D93,'[6]Sheet1'!$A$3:$E$87,5,0)</f>
        <v>135000</v>
      </c>
      <c r="FW93" s="340">
        <v>0</v>
      </c>
      <c r="FX93" s="340">
        <v>0</v>
      </c>
      <c r="FY93" s="340">
        <f t="shared" si="22"/>
        <v>505389.01063233207</v>
      </c>
    </row>
    <row r="94" spans="1:181" ht="13.5" thickTop="1">
      <c r="A94" s="113"/>
      <c r="B94" s="113"/>
      <c r="C94" s="306"/>
      <c r="D94" s="306"/>
      <c r="E94" s="74"/>
      <c r="F94" s="74"/>
      <c r="G94" s="74"/>
      <c r="H94" s="81"/>
      <c r="I94" s="81"/>
      <c r="J94" s="74"/>
      <c r="K94" s="81"/>
      <c r="L94" s="355"/>
      <c r="M94" s="81"/>
      <c r="N94" s="81"/>
      <c r="O94" s="74"/>
      <c r="P94" s="74"/>
      <c r="Q94" s="74"/>
      <c r="R94" s="74"/>
      <c r="S94" s="218"/>
      <c r="T94" s="120"/>
      <c r="U94" s="74"/>
      <c r="V94" s="74"/>
      <c r="W94" s="74"/>
      <c r="X94" s="74"/>
      <c r="Y94" s="74"/>
      <c r="Z94" s="74"/>
      <c r="AA94" s="74"/>
      <c r="AB94" s="74"/>
      <c r="AC94" s="74"/>
      <c r="AD94" s="74"/>
      <c r="AE94" s="74"/>
      <c r="AF94" s="74"/>
      <c r="AG94" s="74"/>
      <c r="AH94" s="74"/>
      <c r="AI94" s="74"/>
      <c r="AJ94" s="74"/>
      <c r="AK94" s="355"/>
      <c r="AL94" s="81"/>
      <c r="AM94" s="81"/>
      <c r="AN94" s="81"/>
      <c r="AO94" s="81"/>
      <c r="AP94" s="81"/>
      <c r="AQ94" s="81"/>
      <c r="AR94" s="81"/>
      <c r="AS94" s="81"/>
      <c r="AT94" s="81"/>
      <c r="AU94" s="81"/>
      <c r="AV94" s="81"/>
      <c r="AW94" s="81"/>
      <c r="AX94" s="81"/>
      <c r="AY94" s="81"/>
      <c r="AZ94" s="81"/>
      <c r="BA94" s="81"/>
      <c r="BB94" s="81"/>
      <c r="BC94" s="118"/>
      <c r="BD94" s="81"/>
      <c r="BE94" s="81"/>
      <c r="BF94" s="81"/>
      <c r="BG94" s="81"/>
      <c r="BH94" s="81"/>
      <c r="BI94" s="81"/>
      <c r="BJ94" s="81"/>
      <c r="BK94" s="81"/>
      <c r="BL94" s="81"/>
      <c r="BM94" s="81"/>
      <c r="BN94" s="81"/>
      <c r="BO94" s="81"/>
      <c r="BP94" s="81"/>
      <c r="BQ94" s="74"/>
      <c r="BR94" s="74"/>
      <c r="BS94" s="74"/>
      <c r="BT94" s="74"/>
      <c r="BU94" s="74"/>
      <c r="BV94" s="74"/>
      <c r="BW94" s="74"/>
      <c r="BX94" s="74"/>
      <c r="BY94" s="74"/>
      <c r="BZ94" s="74"/>
      <c r="CA94" s="74"/>
      <c r="CB94" s="81"/>
      <c r="CC94" s="74"/>
      <c r="CD94" s="74"/>
      <c r="CE94" s="74"/>
      <c r="CF94" s="74"/>
      <c r="CG94" s="74"/>
      <c r="CH94" s="74"/>
      <c r="CI94" s="74"/>
      <c r="CJ94" s="74"/>
      <c r="CK94" s="74"/>
      <c r="CL94" s="74"/>
      <c r="CM94" s="74"/>
      <c r="CN94" s="74"/>
      <c r="CO94" s="74"/>
      <c r="CP94" s="74"/>
      <c r="CQ94" s="74"/>
      <c r="CR94" s="74"/>
      <c r="CS94" s="74"/>
      <c r="CT94" s="81"/>
      <c r="CU94" s="81"/>
      <c r="CV94" s="81"/>
      <c r="CW94" s="81"/>
      <c r="CX94" s="74"/>
      <c r="CY94" s="74"/>
      <c r="CZ94" s="74"/>
      <c r="DA94" s="81"/>
      <c r="DB94" s="74"/>
      <c r="DC94" s="74"/>
      <c r="DD94" s="81"/>
      <c r="DE94" s="74"/>
      <c r="DF94" s="74"/>
      <c r="DG94" s="81"/>
      <c r="DH94" s="74"/>
      <c r="DI94" s="74"/>
      <c r="DJ94" s="81"/>
      <c r="DK94" s="74"/>
      <c r="DL94" s="74"/>
      <c r="DM94" s="74"/>
      <c r="DN94" s="74"/>
      <c r="DO94" s="74"/>
      <c r="DP94" s="74"/>
      <c r="DQ94" s="74"/>
      <c r="DR94" s="74"/>
      <c r="DS94" s="74"/>
      <c r="DT94" s="74"/>
      <c r="DU94" s="355"/>
      <c r="DV94" s="74"/>
      <c r="DW94" s="74"/>
      <c r="DX94" s="74"/>
      <c r="DY94" s="74"/>
      <c r="DZ94" s="81"/>
      <c r="EA94" s="74"/>
      <c r="EB94" s="74"/>
      <c r="EC94" s="74"/>
      <c r="ED94" s="74"/>
      <c r="EE94" s="74"/>
      <c r="EF94" s="74"/>
      <c r="EG94" s="74"/>
      <c r="EH94" s="74"/>
      <c r="EI94" s="74"/>
      <c r="EJ94" s="81"/>
      <c r="EK94" s="74"/>
      <c r="EL94" s="74"/>
      <c r="EM94" s="74"/>
      <c r="EN94" s="74"/>
      <c r="EO94" s="74"/>
      <c r="EP94" s="74"/>
      <c r="EQ94" s="74"/>
      <c r="ER94" s="74"/>
      <c r="ES94" s="74"/>
      <c r="ET94" s="74"/>
      <c r="EU94" s="74"/>
      <c r="EV94" s="81"/>
      <c r="EW94" s="74"/>
      <c r="EX94" s="74"/>
      <c r="EY94" s="74"/>
      <c r="EZ94" s="74"/>
      <c r="FA94" s="74"/>
      <c r="FB94" s="74"/>
      <c r="FC94" s="74"/>
      <c r="FD94" s="74"/>
      <c r="FE94" s="74"/>
      <c r="FF94" s="81"/>
      <c r="FG94" s="74"/>
      <c r="FH94" s="74"/>
      <c r="FI94" s="81"/>
      <c r="FJ94" s="74"/>
      <c r="FK94" s="74"/>
      <c r="FL94" s="74"/>
      <c r="FM94" s="74"/>
      <c r="FN94" s="81"/>
      <c r="FO94" s="81"/>
      <c r="FP94" s="81"/>
      <c r="FQ94" s="355"/>
      <c r="FR94" s="81"/>
      <c r="FS94" s="81"/>
      <c r="FT94" s="81"/>
      <c r="FU94" s="74"/>
      <c r="FV94" s="81"/>
      <c r="FW94" s="74"/>
      <c r="FX94" s="74"/>
      <c r="FY94" s="74"/>
    </row>
    <row r="95" spans="1:181" ht="12.75" customHeight="1" thickBot="1">
      <c r="A95" s="328" t="s">
        <v>9</v>
      </c>
      <c r="B95" s="357"/>
      <c r="C95" s="331"/>
      <c r="D95" s="331"/>
      <c r="E95" s="348"/>
      <c r="F95" s="348"/>
      <c r="G95" s="348"/>
      <c r="H95" s="348"/>
      <c r="I95" s="348"/>
      <c r="J95" s="348"/>
      <c r="K95" s="348"/>
      <c r="L95" s="356"/>
      <c r="M95" s="356"/>
      <c r="N95" s="81"/>
      <c r="O95" s="348"/>
      <c r="P95" s="348"/>
      <c r="Q95" s="348"/>
      <c r="R95" s="348"/>
      <c r="S95" s="218"/>
      <c r="T95" s="120"/>
      <c r="U95" s="348"/>
      <c r="V95" s="348"/>
      <c r="W95" s="348"/>
      <c r="X95" s="348"/>
      <c r="Y95" s="348"/>
      <c r="Z95" s="348"/>
      <c r="AA95" s="348"/>
      <c r="AB95" s="348"/>
      <c r="AC95" s="348"/>
      <c r="AD95" s="348"/>
      <c r="AE95" s="348"/>
      <c r="AF95" s="348"/>
      <c r="AG95" s="348"/>
      <c r="AH95" s="348"/>
      <c r="AI95" s="348"/>
      <c r="AJ95" s="348"/>
      <c r="AK95" s="356"/>
      <c r="AL95" s="356"/>
      <c r="AM95" s="81"/>
      <c r="AN95" s="81"/>
      <c r="AO95" s="81"/>
      <c r="AP95" s="81"/>
      <c r="AQ95" s="81"/>
      <c r="AR95" s="81"/>
      <c r="AS95" s="81"/>
      <c r="AT95" s="81"/>
      <c r="AU95" s="81"/>
      <c r="AV95" s="81"/>
      <c r="AW95" s="81"/>
      <c r="AX95" s="81"/>
      <c r="AY95" s="81"/>
      <c r="AZ95" s="81"/>
      <c r="BA95" s="81"/>
      <c r="BB95" s="81"/>
      <c r="BC95" s="118"/>
      <c r="BD95" s="81"/>
      <c r="BE95" s="81"/>
      <c r="BF95" s="81"/>
      <c r="BG95" s="81"/>
      <c r="BH95" s="81"/>
      <c r="BI95" s="81"/>
      <c r="BJ95" s="81"/>
      <c r="BK95" s="81"/>
      <c r="BL95" s="81"/>
      <c r="BM95" s="81"/>
      <c r="BN95" s="81"/>
      <c r="BO95" s="81"/>
      <c r="BP95" s="81"/>
      <c r="BQ95" s="348"/>
      <c r="BR95" s="348"/>
      <c r="BS95" s="348"/>
      <c r="BT95" s="348"/>
      <c r="BU95" s="348"/>
      <c r="BV95" s="348"/>
      <c r="BW95" s="348"/>
      <c r="BX95" s="348"/>
      <c r="BY95" s="348"/>
      <c r="BZ95" s="348"/>
      <c r="CA95" s="348"/>
      <c r="CB95" s="81"/>
      <c r="CC95" s="348"/>
      <c r="CD95" s="348"/>
      <c r="CE95" s="348"/>
      <c r="CF95" s="348"/>
      <c r="CG95" s="348"/>
      <c r="CH95" s="348"/>
      <c r="CI95" s="348"/>
      <c r="CJ95" s="348"/>
      <c r="CK95" s="348"/>
      <c r="CL95" s="348"/>
      <c r="CM95" s="348"/>
      <c r="CN95" s="348"/>
      <c r="CO95" s="348"/>
      <c r="CP95" s="348"/>
      <c r="CQ95" s="348"/>
      <c r="CR95" s="348"/>
      <c r="CS95" s="348"/>
      <c r="CT95" s="81"/>
      <c r="CU95" s="81"/>
      <c r="CV95" s="81"/>
      <c r="CW95" s="81"/>
      <c r="CX95" s="348"/>
      <c r="CY95" s="348"/>
      <c r="CZ95" s="348"/>
      <c r="DA95" s="81"/>
      <c r="DB95" s="348"/>
      <c r="DC95" s="348"/>
      <c r="DD95" s="81"/>
      <c r="DE95" s="348"/>
      <c r="DF95" s="348"/>
      <c r="DG95" s="81"/>
      <c r="DH95" s="348"/>
      <c r="DI95" s="348"/>
      <c r="DJ95" s="81"/>
      <c r="DK95" s="348"/>
      <c r="DL95" s="348"/>
      <c r="DM95" s="348"/>
      <c r="DN95" s="348"/>
      <c r="DO95" s="348"/>
      <c r="DP95" s="348"/>
      <c r="DQ95" s="348"/>
      <c r="DR95" s="348"/>
      <c r="DS95" s="348"/>
      <c r="DT95" s="348"/>
      <c r="DU95" s="356"/>
      <c r="DV95" s="348"/>
      <c r="DW95" s="348"/>
      <c r="DX95" s="348"/>
      <c r="DY95" s="348"/>
      <c r="DZ95" s="81"/>
      <c r="EA95" s="348"/>
      <c r="EB95" s="348"/>
      <c r="EC95" s="348"/>
      <c r="ED95" s="348"/>
      <c r="EE95" s="348"/>
      <c r="EF95" s="348"/>
      <c r="EG95" s="348"/>
      <c r="EH95" s="348"/>
      <c r="EI95" s="348"/>
      <c r="EJ95" s="81"/>
      <c r="EK95" s="348"/>
      <c r="EL95" s="348"/>
      <c r="EM95" s="348"/>
      <c r="EN95" s="348"/>
      <c r="EO95" s="348"/>
      <c r="EP95" s="348"/>
      <c r="EQ95" s="348"/>
      <c r="ER95" s="348"/>
      <c r="ES95" s="348"/>
      <c r="ET95" s="348"/>
      <c r="EU95" s="348"/>
      <c r="EV95" s="81"/>
      <c r="EW95" s="348"/>
      <c r="EX95" s="348"/>
      <c r="EY95" s="348"/>
      <c r="EZ95" s="348"/>
      <c r="FA95" s="348"/>
      <c r="FB95" s="348"/>
      <c r="FC95" s="348"/>
      <c r="FD95" s="348"/>
      <c r="FE95" s="348"/>
      <c r="FF95" s="81"/>
      <c r="FG95" s="348"/>
      <c r="FH95" s="348"/>
      <c r="FI95" s="81"/>
      <c r="FJ95" s="348"/>
      <c r="FK95" s="348"/>
      <c r="FL95" s="348"/>
      <c r="FM95" s="348"/>
      <c r="FN95" s="81"/>
      <c r="FO95" s="348"/>
      <c r="FP95" s="81"/>
      <c r="FQ95" s="356"/>
      <c r="FR95" s="81"/>
      <c r="FS95" s="81"/>
      <c r="FT95" s="81"/>
      <c r="FU95" s="348"/>
      <c r="FV95" s="81"/>
      <c r="FW95" s="348"/>
      <c r="FX95" s="348"/>
      <c r="FY95" s="348"/>
    </row>
    <row r="96" spans="1:181" ht="14.25" thickBot="1" thickTop="1">
      <c r="A96" s="113"/>
      <c r="B96" s="338"/>
      <c r="C96" s="320" t="s">
        <v>347</v>
      </c>
      <c r="D96" s="20">
        <v>5201</v>
      </c>
      <c r="E96" s="338"/>
      <c r="F96" s="401" t="s">
        <v>281</v>
      </c>
      <c r="G96" s="340">
        <f>VLOOKUP($D96,'[3]S251 Yr2'!$D$22:$AP$96,4,0)</f>
        <v>0</v>
      </c>
      <c r="H96" s="340">
        <f>VLOOKUP($D96,'[3]S251 Yr2'!$D$22:$AP$96,5,0)</f>
        <v>23940</v>
      </c>
      <c r="I96" s="340">
        <f>VLOOKUP($D96,'[3]S251 Yr2'!$D$22:$AP$96,6,0)</f>
        <v>0</v>
      </c>
      <c r="J96" s="340">
        <f>VLOOKUP($D96,'[3]S251 Yr2'!$D$22:$AP$96,7,0)</f>
        <v>0</v>
      </c>
      <c r="K96" s="340">
        <f>VLOOKUP($D96,'[3]S251 Yr2'!$D$22:$AP$96,8,0)</f>
        <v>0</v>
      </c>
      <c r="L96" s="341">
        <f>($G$14*G96)+($H$14*H96)+($I$14*I96)+($J$14*J96)+($K$14*K96)</f>
        <v>122812.2</v>
      </c>
      <c r="M96" s="345">
        <f>SUM(G96:K96)</f>
        <v>23940</v>
      </c>
      <c r="N96" s="341">
        <f>IF(ISERROR(M96/950),0,(M96/950))</f>
        <v>25.2</v>
      </c>
      <c r="O96" s="340">
        <f>VLOOKUP($D96,'[4]S251 Yr2'!$D$22:$AU$96,12,0)</f>
        <v>0</v>
      </c>
      <c r="P96" s="340">
        <f>VLOOKUP($D96,'[4]S251 Yr2'!$D$22:$AU$96,13,0)</f>
        <v>380</v>
      </c>
      <c r="Q96" s="340">
        <f>VLOOKUP($D96,'[4]S251 Yr2'!$D$22:$AU$96,14,0)</f>
        <v>0</v>
      </c>
      <c r="R96" s="340">
        <f>VLOOKUP($D96,'[4]S251 Yr2'!$D$22:$AU$96,15,0)</f>
        <v>0</v>
      </c>
      <c r="S96" s="342">
        <f>($O$14*O96)+($P$14*P96)+($Q$14*Q96)+($R$14*R96)</f>
        <v>1949.3999999999999</v>
      </c>
      <c r="T96" s="358">
        <f>SUM(O96:R96)</f>
        <v>380</v>
      </c>
      <c r="U96" s="340">
        <v>0</v>
      </c>
      <c r="V96" s="340">
        <v>0</v>
      </c>
      <c r="W96" s="340">
        <v>0</v>
      </c>
      <c r="X96" s="340">
        <f>VLOOKUP($D96,'[2]S251 Template'!$D$17:$DI$100,7,0)</f>
        <v>26</v>
      </c>
      <c r="Y96" s="340">
        <f>VLOOKUP($D96,'[2]S251 Template'!$D$17:$DI$100,8,0)</f>
        <v>28</v>
      </c>
      <c r="Z96" s="340">
        <f>VLOOKUP($D96,'[2]S251 Template'!$D$17:$DI$100,9,0)</f>
        <v>26</v>
      </c>
      <c r="AA96" s="340">
        <f>VLOOKUP($D96,'[2]S251 Template'!$D$17:$DI$100,10,0)</f>
        <v>30</v>
      </c>
      <c r="AB96" s="340">
        <f>VLOOKUP($D96,'[2]S251 Template'!$D$17:$DI$100,11,0)</f>
        <v>45</v>
      </c>
      <c r="AC96" s="340">
        <f>VLOOKUP($D96,'[2]S251 Template'!$D$17:$DI$100,12,0)</f>
        <v>33</v>
      </c>
      <c r="AD96" s="340">
        <f>VLOOKUP($D96,'[2]S251 Template'!$D$17:$DI$100,13,0)</f>
        <v>31</v>
      </c>
      <c r="AE96" s="340">
        <f>VLOOKUP($D96,'[2]S251 Template'!$D$17:$DI$100,14,0)</f>
        <v>120</v>
      </c>
      <c r="AF96" s="340">
        <v>0</v>
      </c>
      <c r="AG96" s="340">
        <v>0</v>
      </c>
      <c r="AH96" s="340">
        <v>0</v>
      </c>
      <c r="AI96" s="340">
        <v>0</v>
      </c>
      <c r="AJ96" s="340">
        <v>0</v>
      </c>
      <c r="AK96" s="341">
        <f>($U$14*U96)+($V$14*V96)+($W$14*W96)+($X$14*X96)+($Y$14*Y96)+($Z$14*Z96)+($AA$14*AA96)+($AB$14*AB96)+($AC$14*AC96)+($AD$14*AD96)+($AE$14*AE96)+($AF$14*AF96)+($AG$14*AG96)+($AH$14*AH96)+($AI$14*AI96)+($AJ$14*AJ96)</f>
        <v>1217020.346844</v>
      </c>
      <c r="AL96" s="341">
        <f>SUM(U96:AJ96)</f>
        <v>339</v>
      </c>
      <c r="AM96" s="81"/>
      <c r="AN96" s="81"/>
      <c r="AO96" s="81"/>
      <c r="AP96" s="81"/>
      <c r="AQ96" s="81"/>
      <c r="AR96" s="81"/>
      <c r="AS96" s="81"/>
      <c r="AT96" s="81"/>
      <c r="AU96" s="81"/>
      <c r="AV96" s="81"/>
      <c r="AW96" s="81"/>
      <c r="AX96" s="81"/>
      <c r="AY96" s="81"/>
      <c r="AZ96" s="81"/>
      <c r="BA96" s="81"/>
      <c r="BB96" s="81"/>
      <c r="BC96" s="118"/>
      <c r="BD96" s="81"/>
      <c r="BE96" s="81"/>
      <c r="BF96" s="81"/>
      <c r="BG96" s="81"/>
      <c r="BH96" s="81"/>
      <c r="BI96" s="81"/>
      <c r="BJ96" s="81"/>
      <c r="BK96" s="81"/>
      <c r="BL96" s="81"/>
      <c r="BM96" s="81"/>
      <c r="BN96" s="81"/>
      <c r="BO96" s="81"/>
      <c r="BP96" s="81"/>
      <c r="BQ96" s="340">
        <f>VLOOKUP($D96,'[4]S251 Yr2'!$D$22:$W$96,19,0)</f>
        <v>7900</v>
      </c>
      <c r="BR96" s="340">
        <f>VLOOKUP($D96,'[4]S251 Yr2'!$D$22:$W$96,20,0)</f>
        <v>0</v>
      </c>
      <c r="BS96" s="340">
        <v>0</v>
      </c>
      <c r="BT96" s="340">
        <v>0</v>
      </c>
      <c r="BU96" s="340">
        <v>0</v>
      </c>
      <c r="BV96" s="340">
        <v>0</v>
      </c>
      <c r="BW96" s="340">
        <v>0</v>
      </c>
      <c r="BX96" s="340">
        <v>0</v>
      </c>
      <c r="BY96" s="340">
        <v>0</v>
      </c>
      <c r="BZ96" s="340">
        <v>0</v>
      </c>
      <c r="CA96" s="340">
        <v>0</v>
      </c>
      <c r="CB96" s="342">
        <f>SUM(BQ96:CA96)</f>
        <v>7900</v>
      </c>
      <c r="CC96" s="340">
        <v>0</v>
      </c>
      <c r="CD96" s="340">
        <v>0</v>
      </c>
      <c r="CE96" s="340">
        <v>0</v>
      </c>
      <c r="CF96" s="340">
        <v>0</v>
      </c>
      <c r="CG96" s="340">
        <v>0</v>
      </c>
      <c r="CH96" s="340">
        <v>0</v>
      </c>
      <c r="CI96" s="340">
        <f>VLOOKUP($D96,'[2]S251 Template'!$D$17:$AK$100,32,0)</f>
        <v>74176.66</v>
      </c>
      <c r="CJ96" s="340">
        <f>VLOOKUP($D96,'[2]S251 Template'!$D$17:$AK$100,33,0)</f>
        <v>18985.280000000002</v>
      </c>
      <c r="CK96" s="340">
        <f>VLOOKUP($D96,'[2]S251 Template'!$D$17:$AK$100,34,0)</f>
        <v>1894</v>
      </c>
      <c r="CL96" s="340">
        <v>0</v>
      </c>
      <c r="CM96" s="340">
        <v>0</v>
      </c>
      <c r="CN96" s="340">
        <v>0</v>
      </c>
      <c r="CO96" s="340">
        <v>0</v>
      </c>
      <c r="CP96" s="340">
        <v>0</v>
      </c>
      <c r="CQ96" s="340">
        <v>0</v>
      </c>
      <c r="CR96" s="340">
        <v>5463.237913465426</v>
      </c>
      <c r="CS96" s="340">
        <v>0</v>
      </c>
      <c r="CT96" s="341">
        <f>SUM(CC96:CS96)</f>
        <v>100519.17791346542</v>
      </c>
      <c r="CU96" s="81"/>
      <c r="CV96" s="81"/>
      <c r="CW96" s="121"/>
      <c r="CX96" s="340">
        <f>VLOOKUP($D96,'[2]S251 Template'!$D$17:$AR$100,39,0)</f>
        <v>21873.81095440585</v>
      </c>
      <c r="CY96" s="340">
        <f>VLOOKUP($D96,'[2]S251 Template'!$D$17:$AR$100,40,0)</f>
        <v>16928.614085694095</v>
      </c>
      <c r="CZ96" s="340">
        <f>VLOOKUP($D96,'[2]S251 Template'!$D$17:$AR$100,41,0)</f>
        <v>5763.555659224988</v>
      </c>
      <c r="DA96" s="341">
        <f>SUM(CX96:CZ96)</f>
        <v>44565.98069932493</v>
      </c>
      <c r="DB96" s="340">
        <f>VLOOKUP(D96,'[2]S251 Template'!$D$17:$AT$100,43,0)</f>
        <v>107759</v>
      </c>
      <c r="DC96" s="340">
        <v>0</v>
      </c>
      <c r="DD96" s="341">
        <f>SUM(DB96:DC96)</f>
        <v>107759</v>
      </c>
      <c r="DE96" s="340">
        <f>VLOOKUP(D96,'[2]S251 Template'!$D$17:$AW$100,46,0)</f>
        <v>0</v>
      </c>
      <c r="DF96" s="340">
        <v>0</v>
      </c>
      <c r="DG96" s="341">
        <f>SUM(DE96:DF96)</f>
        <v>0</v>
      </c>
      <c r="DH96" s="340">
        <v>0</v>
      </c>
      <c r="DI96" s="340">
        <v>0</v>
      </c>
      <c r="DJ96" s="341">
        <f>SUM(DH96:DI96)</f>
        <v>0</v>
      </c>
      <c r="DK96" s="340">
        <f>VLOOKUP($D96,'[2]S251 Template'!$D$17:$BL$100,52,0)</f>
        <v>147626.917111998</v>
      </c>
      <c r="DL96" s="340">
        <f>VLOOKUP($D96,'[2]S251 Template'!$D$17:$BL$100,53,0)</f>
        <v>15117.142298253015</v>
      </c>
      <c r="DM96" s="340">
        <f>VLOOKUP($D96,'[2]S251 Template'!$D$17:$BL$100,54,0)</f>
        <v>2875.3378295421685</v>
      </c>
      <c r="DN96" s="340">
        <f>VLOOKUP($D96,'[2]S251 Template'!$D$17:$BL$100,55,0)</f>
        <v>6999.177611385542</v>
      </c>
      <c r="DO96" s="340">
        <f>VLOOKUP($D96,'[2]S251 Template'!$D$17:$BL$100,56,0)</f>
        <v>205706.08185843372</v>
      </c>
      <c r="DP96" s="340">
        <f>VLOOKUP($D96,'[2]S251 Template'!$D$17:$BL$100,57,0)</f>
        <v>0</v>
      </c>
      <c r="DQ96" s="340">
        <f>VLOOKUP($D96,'[2]S251 Template'!$D$17:$BL$100,58,0)</f>
        <v>0</v>
      </c>
      <c r="DR96" s="340">
        <f>VLOOKUP($D96,'[2]S251 Template'!$D$17:$BL$100,59,0)</f>
        <v>38713.064</v>
      </c>
      <c r="DS96" s="340">
        <f>VLOOKUP($D96,'[2]S251 Template'!$D$17:$BL$100,60,0)</f>
        <v>15959.4</v>
      </c>
      <c r="DT96" s="340">
        <f>VLOOKUP($D96,'[2]S251 Template'!$D$17:$BL$100,61,0)</f>
        <v>0</v>
      </c>
      <c r="DU96" s="341">
        <f>SUM(DK96:DT96)</f>
        <v>432997.1207096125</v>
      </c>
      <c r="DV96" s="340">
        <f>VLOOKUP($D96,'[2]S251 Template'!$D$17:$DI$100,63,0)</f>
        <v>10099.306423229897</v>
      </c>
      <c r="DW96" s="340">
        <f>VLOOKUP($D96,'[2]S251 Template'!$D$17:$DI$100,64,0)</f>
        <v>79805.20166666668</v>
      </c>
      <c r="DX96" s="340">
        <f>VLOOKUP($D96,'[2]S251 Template'!$D$17:$DI$100,65,0)</f>
        <v>124968.92666666665</v>
      </c>
      <c r="DY96" s="340">
        <f>VLOOKUP($D96,'[2]S251 Template'!$D$17:$DI$100,66,0)</f>
        <v>72370.44333333333</v>
      </c>
      <c r="DZ96" s="341">
        <f>SUM(DV96:DY96)</f>
        <v>287243.8780898965</v>
      </c>
      <c r="EA96" s="340">
        <f>VLOOKUP($D96,'[2]S251 Template'!$D$17:$DI$100,69,0)</f>
        <v>0</v>
      </c>
      <c r="EB96" s="340">
        <f>VLOOKUP($D96,'[2]S251 Template'!$D$17:$DI$100,70,0)</f>
        <v>0</v>
      </c>
      <c r="EC96" s="340">
        <f>VLOOKUP($D96,'[2]S251 Template'!$D$17:$DI$100,71,0)</f>
        <v>0</v>
      </c>
      <c r="ED96" s="340">
        <f>VLOOKUP($D96,'[2]S251 Template'!$D$17:$DI$100,72,0)</f>
        <v>10645.833333333332</v>
      </c>
      <c r="EE96" s="340">
        <f>VLOOKUP($D96,'[2]S251 Template'!$D$17:$DI$100,73,0)</f>
        <v>0</v>
      </c>
      <c r="EF96" s="340">
        <f>VLOOKUP($D96,'[2]S251 Template'!$D$17:$DI$100,74,0)</f>
        <v>0</v>
      </c>
      <c r="EG96" s="340">
        <f>VLOOKUP($D96,'[2]S251 Template'!$D$17:$DI$100,75,0)</f>
        <v>0</v>
      </c>
      <c r="EH96" s="340">
        <f>VLOOKUP($D96,'[2]S251 Template'!$D$17:$DI$100,76,0)</f>
        <v>0</v>
      </c>
      <c r="EI96" s="340">
        <v>0</v>
      </c>
      <c r="EJ96" s="341">
        <f>SUM(EA96:EI96)</f>
        <v>10645.833333333332</v>
      </c>
      <c r="EK96" s="340">
        <f>VLOOKUP($D96,'[2]S251 Template'!$D$17:$DI$100,78,0)</f>
        <v>4430.293333333333</v>
      </c>
      <c r="EL96" s="340">
        <f>VLOOKUP($D96,'[2]S251 Template'!$D$17:$DI$100,79,0)</f>
        <v>185879.53999999998</v>
      </c>
      <c r="EM96" s="340">
        <f>VLOOKUP($D96,'[2]S251 Template'!$D$17:$DI$100,80,0)</f>
        <v>17804</v>
      </c>
      <c r="EN96" s="340">
        <v>0</v>
      </c>
      <c r="EO96" s="340">
        <v>0</v>
      </c>
      <c r="EP96" s="340">
        <v>0</v>
      </c>
      <c r="EQ96" s="340">
        <v>0</v>
      </c>
      <c r="ER96" s="340">
        <v>0</v>
      </c>
      <c r="ES96" s="340">
        <v>0</v>
      </c>
      <c r="ET96" s="340">
        <v>0</v>
      </c>
      <c r="EU96" s="340">
        <v>0</v>
      </c>
      <c r="EV96" s="341">
        <f>SUM(EK96:EU96)</f>
        <v>208113.8333333333</v>
      </c>
      <c r="EW96" s="340">
        <f>VLOOKUP($D96,'[2]S251 Template'!$D$17:$DI$100,84,0)</f>
        <v>0</v>
      </c>
      <c r="EX96" s="340">
        <f>VLOOKUP($D96,'[2]S251 Template'!$D$17:$DI$100,85,0)</f>
        <v>0</v>
      </c>
      <c r="EY96" s="340">
        <f>VLOOKUP($D96,'[2]S251 Template'!$D$17:$DI$100,86,0)</f>
        <v>0</v>
      </c>
      <c r="EZ96" s="340">
        <f>VLOOKUP($D96,'[2]S251 Template'!$D$17:$DI$100,87,0)</f>
        <v>0</v>
      </c>
      <c r="FA96" s="340">
        <f>VLOOKUP($D96,'[2]S251 Template'!$D$17:$DI$100,88,0)</f>
        <v>34296</v>
      </c>
      <c r="FB96" s="340">
        <f>VLOOKUP($D96,'[2]S251 Template'!$D$17:$DI$100,89,0)</f>
        <v>0</v>
      </c>
      <c r="FC96" s="340">
        <f>VLOOKUP($D96,'[2]S251 Template'!$D$17:$DI$100,90,0)</f>
        <v>293941.79304</v>
      </c>
      <c r="FD96" s="340">
        <f>VLOOKUP($D96,'[2]S251 Template'!$D$17:$DI$100,91,0)</f>
        <v>0</v>
      </c>
      <c r="FE96" s="340">
        <v>0</v>
      </c>
      <c r="FF96" s="341">
        <f>SUM(EW96:FE96)</f>
        <v>328237.79304</v>
      </c>
      <c r="FG96" s="340">
        <v>0</v>
      </c>
      <c r="FH96" s="340">
        <v>0</v>
      </c>
      <c r="FI96" s="341">
        <f>SUM(FG96:FH96)</f>
        <v>0</v>
      </c>
      <c r="FJ96" s="340">
        <f>VLOOKUP($D96,'[2]S251 Template'!$D$17:$DI$100,96,0)</f>
        <v>0</v>
      </c>
      <c r="FK96" s="340">
        <f>VLOOKUP($D96,'[2]S251 Template'!$D$17:$DI$100,97,0)</f>
        <v>-30388.521027181785</v>
      </c>
      <c r="FL96" s="340">
        <f>VLOOKUP($D96,'[2]S251 Template'!$D$17:$DI$100,98,0)</f>
        <v>0</v>
      </c>
      <c r="FM96" s="340">
        <v>0</v>
      </c>
      <c r="FN96" s="341">
        <f>SUM(FJ96:FM96)</f>
        <v>-30388.521027181785</v>
      </c>
      <c r="FO96" s="340">
        <f>VLOOKUP($D96,'[2]S251 Template'!$D$17:$DI$100,100,0)</f>
        <v>0</v>
      </c>
      <c r="FP96" s="341">
        <f>SUM(L96,S96,CB96)</f>
        <v>132661.59999999998</v>
      </c>
      <c r="FQ96" s="345">
        <f>IF(ISERROR(SUM(L96,S96,AK96,BC96,BN96,CB96,CT96,CW96,DA96,DD96,DG96,DJ96,DU96,DZ96,EJ96,EV96,FF96,FI96,FN96,FO96)),0,SUM(L96,S96,AK96,BC96,BN96,CB96,CT96,CW96,DA96,DD96,DG96,DJ96,DU96,DZ96,EJ96,EV96,FF96,FI96,FN96,FO96))</f>
        <v>2839376.0429357844</v>
      </c>
      <c r="FR96" s="81"/>
      <c r="FS96" s="341">
        <f>IF(ISERROR(SUM(N96,AL96,BD96,BO96)),0,SUM(N96,AL96,BD96,BO96))</f>
        <v>364.2</v>
      </c>
      <c r="FT96" s="341">
        <f>IF(ISERROR(FQ96/FS96),0,(FQ96/FS96))</f>
        <v>7796.200008060913</v>
      </c>
      <c r="FU96" s="346" t="s">
        <v>518</v>
      </c>
      <c r="FV96" s="340">
        <f>VLOOKUP(D96,'[6]Sheet1'!$A$3:$E$87,5,0)</f>
        <v>101700</v>
      </c>
      <c r="FW96" s="340">
        <v>0</v>
      </c>
      <c r="FX96" s="340">
        <v>0</v>
      </c>
      <c r="FY96" s="340">
        <f>DA96+DD96+DG96+DU96+BQ96+BR96</f>
        <v>593222.1014089375</v>
      </c>
    </row>
    <row r="97" spans="1:181" ht="13.5" customHeight="1" thickBot="1" thickTop="1">
      <c r="A97" s="120"/>
      <c r="B97" s="120"/>
      <c r="C97" s="306"/>
      <c r="D97" s="306"/>
      <c r="E97" s="81"/>
      <c r="F97" s="81"/>
      <c r="G97" s="81"/>
      <c r="H97" s="81"/>
      <c r="I97" s="81"/>
      <c r="J97" s="81"/>
      <c r="K97" s="81"/>
      <c r="L97" s="347"/>
      <c r="M97" s="81"/>
      <c r="N97" s="81"/>
      <c r="O97" s="348"/>
      <c r="P97" s="348"/>
      <c r="Q97" s="348"/>
      <c r="R97" s="348"/>
      <c r="S97" s="218"/>
      <c r="T97" s="81"/>
      <c r="U97" s="81"/>
      <c r="V97" s="81"/>
      <c r="W97" s="81"/>
      <c r="X97" s="81"/>
      <c r="Y97" s="81"/>
      <c r="Z97" s="81"/>
      <c r="AA97" s="81"/>
      <c r="AB97" s="81"/>
      <c r="AC97" s="81"/>
      <c r="AD97" s="81"/>
      <c r="AE97" s="81"/>
      <c r="AF97" s="81"/>
      <c r="AG97" s="81"/>
      <c r="AH97" s="81"/>
      <c r="AI97" s="81"/>
      <c r="AJ97" s="74"/>
      <c r="AK97" s="81"/>
      <c r="AL97" s="81"/>
      <c r="AM97" s="81"/>
      <c r="AN97" s="81"/>
      <c r="AO97" s="81"/>
      <c r="AP97" s="81"/>
      <c r="AQ97" s="81"/>
      <c r="AR97" s="81"/>
      <c r="AS97" s="81"/>
      <c r="AT97" s="81"/>
      <c r="AU97" s="81"/>
      <c r="AV97" s="81"/>
      <c r="AW97" s="81"/>
      <c r="AX97" s="81"/>
      <c r="AY97" s="81"/>
      <c r="AZ97" s="81"/>
      <c r="BA97" s="81"/>
      <c r="BB97" s="81"/>
      <c r="BC97" s="118"/>
      <c r="BD97" s="81"/>
      <c r="BE97" s="81"/>
      <c r="BF97" s="81"/>
      <c r="BG97" s="81"/>
      <c r="BH97" s="81"/>
      <c r="BI97" s="81"/>
      <c r="BJ97" s="81"/>
      <c r="BK97" s="81"/>
      <c r="BL97" s="81"/>
      <c r="BM97" s="81"/>
      <c r="BN97" s="81"/>
      <c r="BO97" s="81"/>
      <c r="BP97" s="81"/>
      <c r="BQ97" s="74"/>
      <c r="BR97" s="74"/>
      <c r="BS97" s="74"/>
      <c r="BT97" s="74"/>
      <c r="BU97" s="74"/>
      <c r="BV97" s="74"/>
      <c r="BW97" s="74"/>
      <c r="BX97" s="74"/>
      <c r="BY97" s="74"/>
      <c r="BZ97" s="74"/>
      <c r="CA97" s="74"/>
      <c r="CB97" s="81"/>
      <c r="CC97" s="74"/>
      <c r="CD97" s="74"/>
      <c r="CE97" s="74"/>
      <c r="CF97" s="74"/>
      <c r="CG97" s="74"/>
      <c r="CH97" s="74"/>
      <c r="CI97" s="74"/>
      <c r="CJ97" s="74"/>
      <c r="CK97" s="74"/>
      <c r="CL97" s="74"/>
      <c r="CM97" s="74"/>
      <c r="CN97" s="74"/>
      <c r="CO97" s="74"/>
      <c r="CP97" s="74"/>
      <c r="CQ97" s="74"/>
      <c r="CR97" s="74"/>
      <c r="CS97" s="74"/>
      <c r="CT97" s="81"/>
      <c r="CU97" s="81"/>
      <c r="CV97" s="81"/>
      <c r="CW97" s="81"/>
      <c r="CX97" s="74"/>
      <c r="CY97" s="74"/>
      <c r="CZ97" s="74"/>
      <c r="DA97" s="81"/>
      <c r="DB97" s="74"/>
      <c r="DC97" s="74"/>
      <c r="DD97" s="81"/>
      <c r="DE97" s="74"/>
      <c r="DF97" s="74"/>
      <c r="DG97" s="81"/>
      <c r="DH97" s="74"/>
      <c r="DI97" s="74"/>
      <c r="DJ97" s="81"/>
      <c r="DK97" s="74"/>
      <c r="DL97" s="74"/>
      <c r="DM97" s="74"/>
      <c r="DN97" s="74"/>
      <c r="DO97" s="74"/>
      <c r="DP97" s="74"/>
      <c r="DQ97" s="74"/>
      <c r="DR97" s="74"/>
      <c r="DS97" s="74"/>
      <c r="DT97" s="74"/>
      <c r="DU97" s="81"/>
      <c r="DV97" s="74"/>
      <c r="DW97" s="74"/>
      <c r="DX97" s="74"/>
      <c r="DY97" s="74"/>
      <c r="DZ97" s="81"/>
      <c r="EA97" s="74"/>
      <c r="EB97" s="74"/>
      <c r="EC97" s="74"/>
      <c r="ED97" s="74"/>
      <c r="EE97" s="74"/>
      <c r="EF97" s="74"/>
      <c r="EG97" s="74"/>
      <c r="EH97" s="74"/>
      <c r="EI97" s="74"/>
      <c r="EJ97" s="81"/>
      <c r="EK97" s="74"/>
      <c r="EL97" s="74"/>
      <c r="EM97" s="74"/>
      <c r="EN97" s="74"/>
      <c r="EO97" s="74"/>
      <c r="EP97" s="74"/>
      <c r="EQ97" s="74"/>
      <c r="ER97" s="74"/>
      <c r="ES97" s="74"/>
      <c r="ET97" s="74"/>
      <c r="EU97" s="74"/>
      <c r="EV97" s="81"/>
      <c r="EW97" s="74"/>
      <c r="EX97" s="74"/>
      <c r="EY97" s="74"/>
      <c r="EZ97" s="74"/>
      <c r="FA97" s="74"/>
      <c r="FB97" s="74"/>
      <c r="FC97" s="74"/>
      <c r="FD97" s="74"/>
      <c r="FE97" s="74"/>
      <c r="FF97" s="81"/>
      <c r="FG97" s="74"/>
      <c r="FH97" s="74"/>
      <c r="FI97" s="81"/>
      <c r="FJ97" s="71"/>
      <c r="FK97" s="71"/>
      <c r="FL97" s="71"/>
      <c r="FM97" s="71"/>
      <c r="FN97" s="81"/>
      <c r="FO97" s="74"/>
      <c r="FP97" s="81"/>
      <c r="FQ97" s="347"/>
      <c r="FR97" s="81"/>
      <c r="FS97" s="81"/>
      <c r="FT97" s="81"/>
      <c r="FU97" s="74"/>
      <c r="FV97" s="81"/>
      <c r="FW97" s="74"/>
      <c r="FX97" s="74"/>
      <c r="FY97" s="74"/>
    </row>
    <row r="98" spans="1:181" ht="12.75" customHeight="1" thickBot="1" thickTop="1">
      <c r="A98" s="120"/>
      <c r="B98" s="350" t="s">
        <v>235</v>
      </c>
      <c r="C98" s="118"/>
      <c r="D98" s="118"/>
      <c r="E98" s="81"/>
      <c r="F98" s="81"/>
      <c r="G98" s="341">
        <f aca="true" t="shared" si="43" ref="G98:AL98">SUM(G30:G97)</f>
        <v>139590</v>
      </c>
      <c r="H98" s="341">
        <f t="shared" si="43"/>
        <v>1306965</v>
      </c>
      <c r="I98" s="341">
        <f t="shared" si="43"/>
        <v>0</v>
      </c>
      <c r="J98" s="341">
        <f t="shared" si="43"/>
        <v>0</v>
      </c>
      <c r="K98" s="341">
        <f t="shared" si="43"/>
        <v>0</v>
      </c>
      <c r="L98" s="341">
        <f t="shared" si="43"/>
        <v>7381741.95</v>
      </c>
      <c r="M98" s="341">
        <f t="shared" si="43"/>
        <v>1446555</v>
      </c>
      <c r="N98" s="341">
        <f t="shared" si="43"/>
        <v>1522.689473684211</v>
      </c>
      <c r="O98" s="341">
        <f t="shared" si="43"/>
        <v>260</v>
      </c>
      <c r="P98" s="341">
        <f t="shared" si="43"/>
        <v>93330</v>
      </c>
      <c r="Q98" s="341">
        <f t="shared" si="43"/>
        <v>0</v>
      </c>
      <c r="R98" s="341">
        <f t="shared" si="43"/>
        <v>0</v>
      </c>
      <c r="S98" s="351">
        <f t="shared" si="43"/>
        <v>480043.9000000001</v>
      </c>
      <c r="T98" s="351">
        <f t="shared" si="43"/>
        <v>93590</v>
      </c>
      <c r="U98" s="341">
        <f t="shared" si="43"/>
        <v>0</v>
      </c>
      <c r="V98" s="341">
        <f t="shared" si="43"/>
        <v>0</v>
      </c>
      <c r="W98" s="341">
        <f t="shared" si="43"/>
        <v>0</v>
      </c>
      <c r="X98" s="341">
        <f t="shared" si="43"/>
        <v>3384</v>
      </c>
      <c r="Y98" s="341">
        <f t="shared" si="43"/>
        <v>3337</v>
      </c>
      <c r="Z98" s="341">
        <f t="shared" si="43"/>
        <v>3060</v>
      </c>
      <c r="AA98" s="341">
        <f t="shared" si="43"/>
        <v>2822</v>
      </c>
      <c r="AB98" s="341">
        <f t="shared" si="43"/>
        <v>2712</v>
      </c>
      <c r="AC98" s="341">
        <f t="shared" si="43"/>
        <v>2585</v>
      </c>
      <c r="AD98" s="341">
        <f t="shared" si="43"/>
        <v>2432</v>
      </c>
      <c r="AE98" s="341">
        <f t="shared" si="43"/>
        <v>120</v>
      </c>
      <c r="AF98" s="341">
        <f t="shared" si="43"/>
        <v>0</v>
      </c>
      <c r="AG98" s="341">
        <f t="shared" si="43"/>
        <v>0</v>
      </c>
      <c r="AH98" s="341">
        <f t="shared" si="43"/>
        <v>0</v>
      </c>
      <c r="AI98" s="341">
        <f t="shared" si="43"/>
        <v>0</v>
      </c>
      <c r="AJ98" s="341">
        <f t="shared" si="43"/>
        <v>0</v>
      </c>
      <c r="AK98" s="341">
        <f t="shared" si="43"/>
        <v>67513462.51747203</v>
      </c>
      <c r="AL98" s="341">
        <f t="shared" si="43"/>
        <v>20452</v>
      </c>
      <c r="AM98" s="81"/>
      <c r="AN98" s="81"/>
      <c r="AO98" s="81"/>
      <c r="AP98" s="81"/>
      <c r="AQ98" s="81"/>
      <c r="AR98" s="81"/>
      <c r="AS98" s="81"/>
      <c r="AT98" s="81"/>
      <c r="AU98" s="81"/>
      <c r="AV98" s="81"/>
      <c r="AW98" s="81"/>
      <c r="AX98" s="81"/>
      <c r="AY98" s="81"/>
      <c r="AZ98" s="81"/>
      <c r="BA98" s="81"/>
      <c r="BB98" s="81"/>
      <c r="BC98" s="118"/>
      <c r="BD98" s="81"/>
      <c r="BE98" s="81"/>
      <c r="BF98" s="81"/>
      <c r="BG98" s="81"/>
      <c r="BH98" s="81"/>
      <c r="BI98" s="81"/>
      <c r="BJ98" s="81"/>
      <c r="BK98" s="81"/>
      <c r="BL98" s="81"/>
      <c r="BM98" s="81"/>
      <c r="BN98" s="81"/>
      <c r="BO98" s="81"/>
      <c r="BP98" s="81"/>
      <c r="BQ98" s="341">
        <f aca="true" t="shared" si="44" ref="BQ98:CT98">SUM(BQ30:BQ97)</f>
        <v>362900</v>
      </c>
      <c r="BR98" s="341">
        <f t="shared" si="44"/>
        <v>60000</v>
      </c>
      <c r="BS98" s="341">
        <f t="shared" si="44"/>
        <v>0</v>
      </c>
      <c r="BT98" s="341">
        <f t="shared" si="44"/>
        <v>0</v>
      </c>
      <c r="BU98" s="341">
        <f t="shared" si="44"/>
        <v>0</v>
      </c>
      <c r="BV98" s="341">
        <f t="shared" si="44"/>
        <v>0</v>
      </c>
      <c r="BW98" s="341">
        <f t="shared" si="44"/>
        <v>0</v>
      </c>
      <c r="BX98" s="341">
        <f t="shared" si="44"/>
        <v>0</v>
      </c>
      <c r="BY98" s="341">
        <f t="shared" si="44"/>
        <v>0</v>
      </c>
      <c r="BZ98" s="341">
        <f t="shared" si="44"/>
        <v>0</v>
      </c>
      <c r="CA98" s="341">
        <f t="shared" si="44"/>
        <v>0</v>
      </c>
      <c r="CB98" s="341">
        <f t="shared" si="44"/>
        <v>422900</v>
      </c>
      <c r="CC98" s="341">
        <f t="shared" si="44"/>
        <v>0</v>
      </c>
      <c r="CD98" s="341">
        <f t="shared" si="44"/>
        <v>0</v>
      </c>
      <c r="CE98" s="341">
        <f t="shared" si="44"/>
        <v>0</v>
      </c>
      <c r="CF98" s="341">
        <f t="shared" si="44"/>
        <v>0</v>
      </c>
      <c r="CG98" s="341">
        <f t="shared" si="44"/>
        <v>0</v>
      </c>
      <c r="CH98" s="341">
        <f t="shared" si="44"/>
        <v>0</v>
      </c>
      <c r="CI98" s="341">
        <f t="shared" si="44"/>
        <v>2936141.9000000004</v>
      </c>
      <c r="CJ98" s="341">
        <f t="shared" si="44"/>
        <v>1932409.6400000004</v>
      </c>
      <c r="CK98" s="341">
        <f t="shared" si="44"/>
        <v>95422</v>
      </c>
      <c r="CL98" s="341">
        <f t="shared" si="44"/>
        <v>0</v>
      </c>
      <c r="CM98" s="341">
        <f t="shared" si="44"/>
        <v>0</v>
      </c>
      <c r="CN98" s="341">
        <f t="shared" si="44"/>
        <v>0</v>
      </c>
      <c r="CO98" s="341">
        <f t="shared" si="44"/>
        <v>0</v>
      </c>
      <c r="CP98" s="341">
        <f t="shared" si="44"/>
        <v>0</v>
      </c>
      <c r="CQ98" s="341">
        <f t="shared" si="44"/>
        <v>0</v>
      </c>
      <c r="CR98" s="341">
        <f t="shared" si="44"/>
        <v>329599.23836635664</v>
      </c>
      <c r="CS98" s="341">
        <f t="shared" si="44"/>
        <v>0</v>
      </c>
      <c r="CT98" s="341">
        <f t="shared" si="44"/>
        <v>5293572.778366356</v>
      </c>
      <c r="CU98" s="343"/>
      <c r="CV98" s="81"/>
      <c r="CW98" s="353"/>
      <c r="CX98" s="341">
        <f aca="true" t="shared" si="45" ref="CX98:DI98">SUM(CX30:CX97)</f>
        <v>897406.7507769814</v>
      </c>
      <c r="CY98" s="341">
        <f t="shared" si="45"/>
        <v>691339.5245486479</v>
      </c>
      <c r="CZ98" s="341">
        <f t="shared" si="45"/>
        <v>422941.1322358965</v>
      </c>
      <c r="DA98" s="341">
        <f t="shared" si="45"/>
        <v>2011687.407561526</v>
      </c>
      <c r="DB98" s="341">
        <f t="shared" si="45"/>
        <v>2601144</v>
      </c>
      <c r="DC98" s="341">
        <f t="shared" si="45"/>
        <v>0</v>
      </c>
      <c r="DD98" s="341">
        <f t="shared" si="45"/>
        <v>2601144</v>
      </c>
      <c r="DE98" s="341">
        <f t="shared" si="45"/>
        <v>1036741.2654921875</v>
      </c>
      <c r="DF98" s="341">
        <f t="shared" si="45"/>
        <v>0</v>
      </c>
      <c r="DG98" s="341">
        <f t="shared" si="45"/>
        <v>1036741.2654921875</v>
      </c>
      <c r="DH98" s="341">
        <f t="shared" si="45"/>
        <v>0</v>
      </c>
      <c r="DI98" s="341">
        <f t="shared" si="45"/>
        <v>0</v>
      </c>
      <c r="DJ98" s="341">
        <f aca="true" t="shared" si="46" ref="DJ98:FO98">SUM(DJ30:DJ97)</f>
        <v>0</v>
      </c>
      <c r="DK98" s="341">
        <f t="shared" si="46"/>
        <v>5908354.025190708</v>
      </c>
      <c r="DL98" s="341">
        <f t="shared" si="46"/>
        <v>503637.23586229095</v>
      </c>
      <c r="DM98" s="341">
        <f t="shared" si="46"/>
        <v>140194.42946719824</v>
      </c>
      <c r="DN98" s="341">
        <f t="shared" si="46"/>
        <v>356350.0954453573</v>
      </c>
      <c r="DO98" s="341">
        <f t="shared" si="46"/>
        <v>7513312.513165669</v>
      </c>
      <c r="DP98" s="341">
        <f t="shared" si="46"/>
        <v>0</v>
      </c>
      <c r="DQ98" s="341">
        <f t="shared" si="46"/>
        <v>0</v>
      </c>
      <c r="DR98" s="341">
        <f t="shared" si="46"/>
        <v>886498.1287128897</v>
      </c>
      <c r="DS98" s="341">
        <f t="shared" si="46"/>
        <v>266155.4</v>
      </c>
      <c r="DT98" s="341">
        <f t="shared" si="46"/>
        <v>59138.833189624405</v>
      </c>
      <c r="DU98" s="341">
        <f t="shared" si="46"/>
        <v>15633640.66103374</v>
      </c>
      <c r="DV98" s="341">
        <f t="shared" si="46"/>
        <v>325392.83822771395</v>
      </c>
      <c r="DW98" s="341">
        <f t="shared" si="46"/>
        <v>1181652.9056666666</v>
      </c>
      <c r="DX98" s="341">
        <f t="shared" si="46"/>
        <v>2961063.1733333333</v>
      </c>
      <c r="DY98" s="341">
        <f t="shared" si="46"/>
        <v>1853489.411000001</v>
      </c>
      <c r="DZ98" s="341">
        <f t="shared" si="46"/>
        <v>6321598.328227714</v>
      </c>
      <c r="EA98" s="341">
        <f t="shared" si="46"/>
        <v>4222</v>
      </c>
      <c r="EB98" s="341">
        <f t="shared" si="46"/>
        <v>25550</v>
      </c>
      <c r="EC98" s="341">
        <f t="shared" si="46"/>
        <v>20294</v>
      </c>
      <c r="ED98" s="341">
        <f t="shared" si="46"/>
        <v>45761.83333333333</v>
      </c>
      <c r="EE98" s="341">
        <f t="shared" si="46"/>
        <v>5629</v>
      </c>
      <c r="EF98" s="341">
        <f t="shared" si="46"/>
        <v>0</v>
      </c>
      <c r="EG98" s="341">
        <f t="shared" si="46"/>
        <v>0</v>
      </c>
      <c r="EH98" s="341">
        <f t="shared" si="46"/>
        <v>22212.8857</v>
      </c>
      <c r="EI98" s="341">
        <f t="shared" si="46"/>
        <v>0</v>
      </c>
      <c r="EJ98" s="341">
        <f t="shared" si="46"/>
        <v>123669.71903333333</v>
      </c>
      <c r="EK98" s="341">
        <f aca="true" t="shared" si="47" ref="EK98:FF98">SUM(EK30:EK97)</f>
        <v>331828.9706666665</v>
      </c>
      <c r="EL98" s="341">
        <f t="shared" si="47"/>
        <v>3533587.7399999965</v>
      </c>
      <c r="EM98" s="341">
        <f t="shared" si="47"/>
        <v>2769481</v>
      </c>
      <c r="EN98" s="341">
        <f t="shared" si="47"/>
        <v>0</v>
      </c>
      <c r="EO98" s="341">
        <f t="shared" si="47"/>
        <v>0</v>
      </c>
      <c r="EP98" s="341">
        <f t="shared" si="47"/>
        <v>0</v>
      </c>
      <c r="EQ98" s="341">
        <f t="shared" si="47"/>
        <v>0</v>
      </c>
      <c r="ER98" s="341">
        <f t="shared" si="47"/>
        <v>0</v>
      </c>
      <c r="ES98" s="341">
        <f t="shared" si="47"/>
        <v>0</v>
      </c>
      <c r="ET98" s="341">
        <f t="shared" si="47"/>
        <v>0</v>
      </c>
      <c r="EU98" s="341">
        <f t="shared" si="47"/>
        <v>0</v>
      </c>
      <c r="EV98" s="341">
        <f t="shared" si="47"/>
        <v>6634897.710666667</v>
      </c>
      <c r="EW98" s="341">
        <f t="shared" si="47"/>
        <v>180023.80000000005</v>
      </c>
      <c r="EX98" s="341">
        <f t="shared" si="47"/>
        <v>275324.88375000004</v>
      </c>
      <c r="EY98" s="341">
        <f t="shared" si="47"/>
        <v>78381.818181</v>
      </c>
      <c r="EZ98" s="341">
        <f t="shared" si="47"/>
        <v>6849.08</v>
      </c>
      <c r="FA98" s="341">
        <f t="shared" si="47"/>
        <v>245924</v>
      </c>
      <c r="FB98" s="341">
        <f t="shared" si="47"/>
        <v>0</v>
      </c>
      <c r="FC98" s="341">
        <f t="shared" si="47"/>
        <v>626416.8779925001</v>
      </c>
      <c r="FD98" s="341">
        <f t="shared" si="47"/>
        <v>869000</v>
      </c>
      <c r="FE98" s="341">
        <f t="shared" si="47"/>
        <v>0</v>
      </c>
      <c r="FF98" s="341">
        <f t="shared" si="47"/>
        <v>2281920.459923501</v>
      </c>
      <c r="FG98" s="341">
        <f t="shared" si="46"/>
        <v>0</v>
      </c>
      <c r="FH98" s="341">
        <f t="shared" si="46"/>
        <v>0</v>
      </c>
      <c r="FI98" s="341">
        <f t="shared" si="46"/>
        <v>0</v>
      </c>
      <c r="FJ98" s="341">
        <f t="shared" si="46"/>
        <v>42919.933333333334</v>
      </c>
      <c r="FK98" s="341">
        <f t="shared" si="46"/>
        <v>-1595276.9067281226</v>
      </c>
      <c r="FL98" s="341">
        <f t="shared" si="46"/>
        <v>0</v>
      </c>
      <c r="FM98" s="341">
        <f t="shared" si="46"/>
        <v>0</v>
      </c>
      <c r="FN98" s="341">
        <f t="shared" si="46"/>
        <v>-1552356.973394789</v>
      </c>
      <c r="FO98" s="341">
        <f t="shared" si="46"/>
        <v>79087</v>
      </c>
      <c r="FP98" s="341">
        <f>SUM(FP30:FP97)</f>
        <v>8284685.85</v>
      </c>
      <c r="FQ98" s="345">
        <f>IF(ISERROR(SUM(L98,S98,AK98,BC98,BN98,CB98,CT98,CW98,DA98,DD98,DG98,DJ98,DU98,DZ98,EJ98,EV98,FF98,FI98,FN98,FO98)),0,SUM(L98,S98,AK98,BC98,BN98,CB98,CT98,CW98,DA98,DD98,DG98,DJ98,DU98,DZ98,EJ98,EV98,FF98,FI98,FN98,FO98))</f>
        <v>116263750.72438225</v>
      </c>
      <c r="FR98" s="81"/>
      <c r="FS98" s="341">
        <f>SUM(FS30:FS97)</f>
        <v>21974.68947368421</v>
      </c>
      <c r="FT98" s="341">
        <f>IF(ISERROR(FQ98/FS98),0,(FQ98/FS98))</f>
        <v>5290.802896833373</v>
      </c>
      <c r="FU98" s="359"/>
      <c r="FV98" s="341">
        <f>SUM(FV30:FV97)</f>
        <v>4355100</v>
      </c>
      <c r="FW98" s="341">
        <f>SUM(FW30:FW97)</f>
        <v>0</v>
      </c>
      <c r="FX98" s="341">
        <f>SUM(FX30:FX97)</f>
        <v>0</v>
      </c>
      <c r="FY98" s="341">
        <f>SUM(FY30:FY97)</f>
        <v>21706113.334087458</v>
      </c>
    </row>
    <row r="99" spans="1:181" ht="15" customHeight="1" thickTop="1">
      <c r="A99" s="120"/>
      <c r="B99" s="120"/>
      <c r="C99" s="118"/>
      <c r="D99" s="118"/>
      <c r="E99" s="81"/>
      <c r="F99" s="81"/>
      <c r="G99" s="81"/>
      <c r="H99" s="81"/>
      <c r="I99" s="81"/>
      <c r="J99" s="81"/>
      <c r="K99" s="81"/>
      <c r="L99" s="355"/>
      <c r="M99" s="81"/>
      <c r="N99" s="81"/>
      <c r="O99" s="74"/>
      <c r="P99" s="74"/>
      <c r="Q99" s="74"/>
      <c r="R99" s="74"/>
      <c r="S99" s="218"/>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118"/>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81"/>
      <c r="FF99" s="81"/>
      <c r="FG99" s="81"/>
      <c r="FH99" s="81"/>
      <c r="FI99" s="81"/>
      <c r="FJ99" s="74"/>
      <c r="FK99" s="74"/>
      <c r="FL99" s="74"/>
      <c r="FM99" s="74"/>
      <c r="FN99" s="81"/>
      <c r="FO99" s="81"/>
      <c r="FP99" s="81"/>
      <c r="FQ99" s="355"/>
      <c r="FR99" s="344"/>
      <c r="FS99" s="81"/>
      <c r="FT99" s="81"/>
      <c r="FU99" s="81"/>
      <c r="FV99" s="81"/>
      <c r="FW99" s="81"/>
      <c r="FX99" s="81"/>
      <c r="FY99" s="81"/>
    </row>
    <row r="100" spans="1:181" ht="13.5" thickBot="1">
      <c r="A100" s="242" t="s">
        <v>10</v>
      </c>
      <c r="B100" s="360"/>
      <c r="C100" s="331"/>
      <c r="D100" s="331"/>
      <c r="E100" s="348"/>
      <c r="F100" s="348"/>
      <c r="G100" s="348"/>
      <c r="H100" s="348"/>
      <c r="I100" s="348"/>
      <c r="J100" s="348"/>
      <c r="K100" s="348"/>
      <c r="L100" s="356"/>
      <c r="M100" s="81"/>
      <c r="N100" s="81"/>
      <c r="O100" s="348"/>
      <c r="P100" s="348"/>
      <c r="Q100" s="348"/>
      <c r="R100" s="348"/>
      <c r="S100" s="218"/>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333"/>
      <c r="BD100" s="81"/>
      <c r="BE100" s="81"/>
      <c r="BF100" s="81"/>
      <c r="BG100" s="81"/>
      <c r="BH100" s="81"/>
      <c r="BI100" s="81"/>
      <c r="BJ100" s="81"/>
      <c r="BK100" s="81"/>
      <c r="BL100" s="81"/>
      <c r="BM100" s="81"/>
      <c r="BN100" s="81"/>
      <c r="BO100" s="81"/>
      <c r="BP100" s="81"/>
      <c r="BQ100" s="348"/>
      <c r="BR100" s="348"/>
      <c r="BS100" s="348"/>
      <c r="BT100" s="348"/>
      <c r="BU100" s="348"/>
      <c r="BV100" s="348"/>
      <c r="BW100" s="348"/>
      <c r="BX100" s="348"/>
      <c r="BY100" s="348"/>
      <c r="BZ100" s="348"/>
      <c r="CA100" s="348"/>
      <c r="CB100" s="81"/>
      <c r="CC100" s="348"/>
      <c r="CD100" s="348"/>
      <c r="CE100" s="348"/>
      <c r="CF100" s="348"/>
      <c r="CG100" s="348"/>
      <c r="CH100" s="348"/>
      <c r="CI100" s="348"/>
      <c r="CJ100" s="348"/>
      <c r="CK100" s="348"/>
      <c r="CL100" s="348"/>
      <c r="CM100" s="348"/>
      <c r="CN100" s="348"/>
      <c r="CO100" s="348"/>
      <c r="CP100" s="348"/>
      <c r="CQ100" s="348"/>
      <c r="CR100" s="348"/>
      <c r="CS100" s="348"/>
      <c r="CT100" s="81"/>
      <c r="CU100" s="81"/>
      <c r="CV100" s="348"/>
      <c r="CW100" s="81"/>
      <c r="CX100" s="348"/>
      <c r="CY100" s="348"/>
      <c r="CZ100" s="348"/>
      <c r="DA100" s="81"/>
      <c r="DB100" s="348"/>
      <c r="DC100" s="348"/>
      <c r="DD100" s="81"/>
      <c r="DE100" s="348"/>
      <c r="DF100" s="348"/>
      <c r="DG100" s="81"/>
      <c r="DH100" s="348"/>
      <c r="DI100" s="348"/>
      <c r="DJ100" s="81"/>
      <c r="DK100" s="348"/>
      <c r="DL100" s="348"/>
      <c r="DM100" s="348"/>
      <c r="DN100" s="348"/>
      <c r="DO100" s="348"/>
      <c r="DP100" s="348"/>
      <c r="DQ100" s="348"/>
      <c r="DR100" s="348"/>
      <c r="DS100" s="348"/>
      <c r="DT100" s="348"/>
      <c r="DU100" s="81"/>
      <c r="DV100" s="348"/>
      <c r="DW100" s="348"/>
      <c r="DX100" s="348"/>
      <c r="DY100" s="348"/>
      <c r="DZ100" s="81"/>
      <c r="EA100" s="348"/>
      <c r="EB100" s="348"/>
      <c r="EC100" s="348"/>
      <c r="ED100" s="348"/>
      <c r="EE100" s="348"/>
      <c r="EF100" s="348"/>
      <c r="EG100" s="348"/>
      <c r="EH100" s="348"/>
      <c r="EI100" s="348"/>
      <c r="EJ100" s="81"/>
      <c r="EK100" s="348"/>
      <c r="EL100" s="348"/>
      <c r="EM100" s="348"/>
      <c r="EN100" s="348"/>
      <c r="EO100" s="348"/>
      <c r="EP100" s="348"/>
      <c r="EQ100" s="348"/>
      <c r="ER100" s="348"/>
      <c r="ES100" s="348"/>
      <c r="ET100" s="348"/>
      <c r="EU100" s="348"/>
      <c r="EV100" s="81"/>
      <c r="EW100" s="348"/>
      <c r="EX100" s="348"/>
      <c r="EY100" s="348"/>
      <c r="EZ100" s="348"/>
      <c r="FA100" s="348"/>
      <c r="FB100" s="348"/>
      <c r="FC100" s="348"/>
      <c r="FD100" s="348"/>
      <c r="FE100" s="348"/>
      <c r="FF100" s="81"/>
      <c r="FG100" s="348"/>
      <c r="FH100" s="348"/>
      <c r="FI100" s="81"/>
      <c r="FJ100" s="348"/>
      <c r="FK100" s="348"/>
      <c r="FL100" s="348"/>
      <c r="FM100" s="348"/>
      <c r="FN100" s="81"/>
      <c r="FO100" s="348"/>
      <c r="FP100" s="81"/>
      <c r="FQ100" s="356"/>
      <c r="FR100" s="344"/>
      <c r="FS100" s="81"/>
      <c r="FT100" s="81"/>
      <c r="FU100" s="348"/>
      <c r="FV100" s="81"/>
      <c r="FW100" s="348"/>
      <c r="FX100" s="348"/>
      <c r="FY100" s="348"/>
    </row>
    <row r="101" spans="1:181" ht="14.25" thickBot="1" thickTop="1">
      <c r="A101" s="113"/>
      <c r="B101" s="338"/>
      <c r="C101" s="320" t="s">
        <v>348</v>
      </c>
      <c r="D101" s="20">
        <v>4047</v>
      </c>
      <c r="E101" s="338"/>
      <c r="F101" s="401" t="s">
        <v>281</v>
      </c>
      <c r="G101" s="340">
        <v>0</v>
      </c>
      <c r="H101" s="340">
        <v>0</v>
      </c>
      <c r="I101" s="340">
        <v>0</v>
      </c>
      <c r="J101" s="340">
        <v>0</v>
      </c>
      <c r="K101" s="340">
        <v>0</v>
      </c>
      <c r="L101" s="341">
        <f aca="true" t="shared" si="48" ref="L101:L110">($G$14*G101)+($H$14*H101)+($I$14*I101)+($J$14*J101)+($K$14*K101)</f>
        <v>0</v>
      </c>
      <c r="M101" s="345">
        <f aca="true" t="shared" si="49" ref="M101:M110">SUM(G101:K101)</f>
        <v>0</v>
      </c>
      <c r="N101" s="341">
        <f aca="true" t="shared" si="50" ref="N101:N110">IF(ISERROR(M101/950),0,(M101/950))</f>
        <v>0</v>
      </c>
      <c r="O101" s="340">
        <v>0</v>
      </c>
      <c r="P101" s="340">
        <v>0</v>
      </c>
      <c r="Q101" s="340">
        <v>0</v>
      </c>
      <c r="R101" s="340">
        <v>0</v>
      </c>
      <c r="S101" s="342">
        <f aca="true" t="shared" si="51" ref="S101:S110">($O$14*O101)+($P$14*P101)+($Q$14*Q101)+($R$14*R101)</f>
        <v>0</v>
      </c>
      <c r="T101" s="341">
        <f aca="true" t="shared" si="52" ref="T101:T110">SUM(O101:R101)</f>
        <v>0</v>
      </c>
      <c r="U101" s="81"/>
      <c r="V101" s="81"/>
      <c r="W101" s="81"/>
      <c r="X101" s="81"/>
      <c r="Y101" s="81"/>
      <c r="Z101" s="81"/>
      <c r="AA101" s="81"/>
      <c r="AB101" s="81"/>
      <c r="AC101" s="81"/>
      <c r="AD101" s="81"/>
      <c r="AE101" s="81"/>
      <c r="AF101" s="81"/>
      <c r="AG101" s="81"/>
      <c r="AH101" s="81"/>
      <c r="AI101" s="81"/>
      <c r="AJ101" s="81"/>
      <c r="AK101" s="81"/>
      <c r="AL101" s="121"/>
      <c r="AM101" s="340">
        <v>0</v>
      </c>
      <c r="AN101" s="340">
        <v>0</v>
      </c>
      <c r="AO101" s="340">
        <v>0</v>
      </c>
      <c r="AP101" s="340">
        <v>0</v>
      </c>
      <c r="AQ101" s="340">
        <v>0</v>
      </c>
      <c r="AR101" s="340">
        <v>0</v>
      </c>
      <c r="AS101" s="340">
        <v>0</v>
      </c>
      <c r="AT101" s="340">
        <v>0</v>
      </c>
      <c r="AU101" s="340">
        <v>0</v>
      </c>
      <c r="AV101" s="340">
        <v>0</v>
      </c>
      <c r="AW101" s="340">
        <f>VLOOKUP($D101,'[2]S251 Template'!$D$17:$DI$100,17,0)</f>
        <v>184</v>
      </c>
      <c r="AX101" s="340">
        <f>VLOOKUP($D101,'[2]S251 Template'!$D$17:$DI$100,18,0)</f>
        <v>116</v>
      </c>
      <c r="AY101" s="340">
        <f>VLOOKUP($D101,'[2]S251 Template'!$D$17:$DI$100,19,0)</f>
        <v>153</v>
      </c>
      <c r="AZ101" s="340">
        <f>VLOOKUP($D101,'[2]S251 Template'!$D$17:$DI$100,20,0)</f>
        <v>230</v>
      </c>
      <c r="BA101" s="340">
        <f>VLOOKUP($D101,'[2]S251 Template'!$D$17:$DI$100,21,0)</f>
        <v>225</v>
      </c>
      <c r="BB101" s="340">
        <v>0</v>
      </c>
      <c r="BC101" s="361">
        <f aca="true" t="shared" si="53" ref="BC101:BC110">($AM$14*AM101)+($AN$14*AN101)+($AO$14*AO101)+($AP$14*AP101)+($AQ$14*AQ101)+($AR$14*AR101)+($AS$14*AS101)+($AT$14*AT101)+($AU$14*AU101)+($AV$14*AV101)+($AW$14*AW101)+($AX$14*AX101)+($AY$14*AY101)+($AZ$14*AZ101)+($BA$14*BA101)+($BB$14*BB101)</f>
        <v>3857399.7874260005</v>
      </c>
      <c r="BD101" s="341">
        <f aca="true" t="shared" si="54" ref="BD101:BD110">SUM(AM101:BB101)</f>
        <v>908</v>
      </c>
      <c r="BE101" s="81"/>
      <c r="BF101" s="81"/>
      <c r="BG101" s="81"/>
      <c r="BH101" s="81"/>
      <c r="BI101" s="81"/>
      <c r="BJ101" s="81"/>
      <c r="BK101" s="81"/>
      <c r="BL101" s="81"/>
      <c r="BM101" s="81"/>
      <c r="BN101" s="81"/>
      <c r="BO101" s="81"/>
      <c r="BP101" s="121"/>
      <c r="BQ101" s="340">
        <v>0</v>
      </c>
      <c r="BR101" s="340">
        <v>0</v>
      </c>
      <c r="BS101" s="340">
        <v>0</v>
      </c>
      <c r="BT101" s="340">
        <v>0</v>
      </c>
      <c r="BU101" s="340">
        <v>0</v>
      </c>
      <c r="BV101" s="340">
        <v>0</v>
      </c>
      <c r="BW101" s="340">
        <v>0</v>
      </c>
      <c r="BX101" s="340">
        <v>0</v>
      </c>
      <c r="BY101" s="340">
        <v>0</v>
      </c>
      <c r="BZ101" s="340">
        <v>0</v>
      </c>
      <c r="CA101" s="340">
        <v>0</v>
      </c>
      <c r="CB101" s="342">
        <f aca="true" t="shared" si="55" ref="CB101:CB110">SUM(BQ101:CA101)</f>
        <v>0</v>
      </c>
      <c r="CC101" s="340">
        <v>0</v>
      </c>
      <c r="CD101" s="340">
        <v>0</v>
      </c>
      <c r="CE101" s="340">
        <v>0</v>
      </c>
      <c r="CF101" s="340">
        <f>VLOOKUP($D101,'[2]S251 Template'!$D$17:$AK$100,29,0)</f>
        <v>0</v>
      </c>
      <c r="CG101" s="340">
        <f>VLOOKUP($D101,'[2]S251 Template'!$D$17:$AK$100,30,0)</f>
        <v>0</v>
      </c>
      <c r="CH101" s="340">
        <v>0</v>
      </c>
      <c r="CI101" s="340">
        <f>VLOOKUP($D101,'[2]S251 Template'!$D$17:$AK$100,32,0)</f>
        <v>194981.04</v>
      </c>
      <c r="CJ101" s="340">
        <f>VLOOKUP($D101,'[2]S251 Template'!$D$17:$AK$100,33,0)</f>
        <v>4533.66</v>
      </c>
      <c r="CK101" s="340">
        <f>VLOOKUP($D101,'[2]S251 Template'!$D$17:$AK$100,34,0)</f>
        <v>4458</v>
      </c>
      <c r="CL101" s="340">
        <v>0</v>
      </c>
      <c r="CM101" s="340">
        <v>0</v>
      </c>
      <c r="CN101" s="340">
        <v>0</v>
      </c>
      <c r="CO101" s="340">
        <v>0</v>
      </c>
      <c r="CP101" s="340">
        <v>0</v>
      </c>
      <c r="CQ101" s="340">
        <v>0</v>
      </c>
      <c r="CR101" s="340">
        <v>14633.097420137483</v>
      </c>
      <c r="CS101" s="340">
        <v>0</v>
      </c>
      <c r="CT101" s="341">
        <f aca="true" t="shared" si="56" ref="CT101:CT110">SUM(CC101:CS101)</f>
        <v>218605.7974201375</v>
      </c>
      <c r="CU101" s="340">
        <f>VLOOKUP($D101,'[2]S251 Template'!$D$88:$AN$100,36,0)</f>
        <v>231861</v>
      </c>
      <c r="CV101" s="340">
        <f>VLOOKUP($D101,'[2]S251 Template'!$D$88:$AN$100,37,0)</f>
        <v>0</v>
      </c>
      <c r="CW101" s="341">
        <f aca="true" t="shared" si="57" ref="CW101:CW110">SUM(CU101:CV101)</f>
        <v>231861</v>
      </c>
      <c r="CX101" s="340">
        <f>VLOOKUP($D101,'[2]S251 Template'!$D$17:$AR$100,39,0)</f>
        <v>8245.2756672</v>
      </c>
      <c r="CY101" s="340">
        <f>VLOOKUP($D101,'[2]S251 Template'!$D$17:$AR$100,40,0)</f>
        <v>16249.930750900001</v>
      </c>
      <c r="CZ101" s="340">
        <f>VLOOKUP($D101,'[2]S251 Template'!$D$17:$AR$100,41,0)</f>
        <v>0</v>
      </c>
      <c r="DA101" s="341">
        <f aca="true" t="shared" si="58" ref="DA101:DA110">SUM(CX101:CZ101)</f>
        <v>24495.206418100002</v>
      </c>
      <c r="DB101" s="340">
        <f>VLOOKUP(D101,'[2]S251 Template'!$D$17:$AT$100,43,0)</f>
        <v>165255</v>
      </c>
      <c r="DC101" s="340">
        <v>0</v>
      </c>
      <c r="DD101" s="341">
        <f aca="true" t="shared" si="59" ref="DD101:DD110">SUM(DB101:DC101)</f>
        <v>165255</v>
      </c>
      <c r="DE101" s="340">
        <f>VLOOKUP(D101,'[2]S251 Template'!$D$17:$AW$100,46,0)</f>
        <v>187473</v>
      </c>
      <c r="DF101" s="340">
        <v>0</v>
      </c>
      <c r="DG101" s="341">
        <f aca="true" t="shared" si="60" ref="DG101:DG110">SUM(DE101:DF101)</f>
        <v>187473</v>
      </c>
      <c r="DH101" s="340">
        <v>0</v>
      </c>
      <c r="DI101" s="340">
        <v>0</v>
      </c>
      <c r="DJ101" s="341">
        <f aca="true" t="shared" si="61" ref="DJ101:DJ110">SUM(DH101:DI101)</f>
        <v>0</v>
      </c>
      <c r="DK101" s="340">
        <f>VLOOKUP($D101,'[2]S251 Template'!$D$17:$BL$100,52,0)</f>
        <v>467101.52720000007</v>
      </c>
      <c r="DL101" s="340">
        <f>VLOOKUP($D101,'[2]S251 Template'!$D$17:$BL$100,53,0)</f>
        <v>21294.565640000004</v>
      </c>
      <c r="DM101" s="340">
        <f>VLOOKUP($D101,'[2]S251 Template'!$D$17:$BL$100,54,0)</f>
        <v>0</v>
      </c>
      <c r="DN101" s="340">
        <f>VLOOKUP($D101,'[2]S251 Template'!$D$17:$BL$100,55,0)</f>
        <v>211.485</v>
      </c>
      <c r="DO101" s="340">
        <f>VLOOKUP($D101,'[2]S251 Template'!$D$17:$BL$100,56,0)</f>
        <v>902641.1666666667</v>
      </c>
      <c r="DP101" s="340">
        <f>VLOOKUP($D101,'[2]S251 Template'!$D$17:$BL$100,57,0)</f>
        <v>0</v>
      </c>
      <c r="DQ101" s="340">
        <f>VLOOKUP($D101,'[2]S251 Template'!$D$17:$BL$100,58,0)</f>
        <v>0</v>
      </c>
      <c r="DR101" s="340">
        <f>VLOOKUP($D101,'[2]S251 Template'!$D$17:$BL$100,59,0)</f>
        <v>43014.51</v>
      </c>
      <c r="DS101" s="340">
        <f>VLOOKUP($D101,'[2]S251 Template'!$D$17:$BL$100,60,0)</f>
        <v>27732</v>
      </c>
      <c r="DT101" s="340">
        <f>VLOOKUP($D101,'[2]S251 Template'!$D$17:$BL$100,61,0)</f>
        <v>0</v>
      </c>
      <c r="DU101" s="341">
        <f aca="true" t="shared" si="62" ref="DU101:DU110">SUM(DK101:DT101)</f>
        <v>1461995.254506667</v>
      </c>
      <c r="DV101" s="340">
        <f>VLOOKUP($D101,'[2]S251 Template'!$D$17:$DI$100,63,0)</f>
        <v>26048.114335480328</v>
      </c>
      <c r="DW101" s="340">
        <f>VLOOKUP($D101,'[2]S251 Template'!$D$17:$DI$100,64,0)</f>
        <v>194292.66</v>
      </c>
      <c r="DX101" s="340">
        <f>VLOOKUP($D101,'[2]S251 Template'!$D$17:$DI$100,65,0)</f>
        <v>177775.8</v>
      </c>
      <c r="DY101" s="340">
        <f>VLOOKUP($D101,'[2]S251 Template'!$D$17:$DI$100,66,0)</f>
        <v>123541.56</v>
      </c>
      <c r="DZ101" s="341">
        <f aca="true" t="shared" si="63" ref="DZ101:DZ110">SUM(DV101:DY101)</f>
        <v>521658.13433548034</v>
      </c>
      <c r="EA101" s="340">
        <f>VLOOKUP($D101,'[2]S251 Template'!$D$17:$DI$100,69,0)</f>
        <v>0</v>
      </c>
      <c r="EB101" s="340">
        <f>VLOOKUP($D101,'[2]S251 Template'!$D$17:$DI$100,70,0)</f>
        <v>0</v>
      </c>
      <c r="EC101" s="340">
        <f>VLOOKUP($D101,'[2]S251 Template'!$D$17:$DI$100,71,0)</f>
        <v>0</v>
      </c>
      <c r="ED101" s="340">
        <f>VLOOKUP($D101,'[2]S251 Template'!$D$17:$DI$100,72,0)</f>
        <v>0</v>
      </c>
      <c r="EE101" s="340">
        <f>VLOOKUP($D101,'[2]S251 Template'!$D$17:$DI$100,73,0)</f>
        <v>0</v>
      </c>
      <c r="EF101" s="340">
        <f>VLOOKUP($D101,'[2]S251 Template'!$D$17:$DI$100,74,0)</f>
        <v>0</v>
      </c>
      <c r="EG101" s="340">
        <f>VLOOKUP($D101,'[2]S251 Template'!$D$17:$DI$100,75,0)</f>
        <v>0</v>
      </c>
      <c r="EH101" s="340">
        <f>VLOOKUP($D101,'[2]S251 Template'!$D$17:$DI$100,76,0)</f>
        <v>26787.825999999997</v>
      </c>
      <c r="EI101" s="340">
        <v>0</v>
      </c>
      <c r="EJ101" s="341">
        <f>SUM(EA101:EI101)</f>
        <v>26787.825999999997</v>
      </c>
      <c r="EK101" s="340">
        <f>VLOOKUP($D101,'[2]S251 Template'!$D$17:$DI$100,78,0)</f>
        <v>25584.944</v>
      </c>
      <c r="EL101" s="340">
        <f>VLOOKUP($D101,'[2]S251 Template'!$D$17:$DI$100,79,0)</f>
        <v>83184.69999999995</v>
      </c>
      <c r="EM101" s="340">
        <f>VLOOKUP($D101,'[2]S251 Template'!$D$17:$DI$100,80,0)</f>
        <v>208854</v>
      </c>
      <c r="EN101" s="340">
        <v>0</v>
      </c>
      <c r="EO101" s="340">
        <v>0</v>
      </c>
      <c r="EP101" s="340">
        <v>0</v>
      </c>
      <c r="EQ101" s="340">
        <v>0</v>
      </c>
      <c r="ER101" s="340">
        <v>0</v>
      </c>
      <c r="ES101" s="340">
        <v>0</v>
      </c>
      <c r="ET101" s="340">
        <v>0</v>
      </c>
      <c r="EU101" s="340">
        <v>0</v>
      </c>
      <c r="EV101" s="341">
        <f>SUM(EK101:EU101)</f>
        <v>317623.644</v>
      </c>
      <c r="EW101" s="340">
        <f>VLOOKUP($D101,'[2]S251 Template'!$D$17:$DI$100,84,0)</f>
        <v>0</v>
      </c>
      <c r="EX101" s="340">
        <f>VLOOKUP($D101,'[2]S251 Template'!$D$17:$DI$100,85,0)</f>
        <v>0</v>
      </c>
      <c r="EY101" s="340">
        <f>VLOOKUP($D101,'[2]S251 Template'!$D$17:$DI$100,86,0)</f>
        <v>0</v>
      </c>
      <c r="EZ101" s="340">
        <f>VLOOKUP($D101,'[2]S251 Template'!$D$17:$DI$100,87,0)</f>
        <v>0</v>
      </c>
      <c r="FA101" s="340">
        <f>VLOOKUP($D101,'[2]S251 Template'!$D$17:$DI$100,88,0)</f>
        <v>0</v>
      </c>
      <c r="FB101" s="340">
        <f>VLOOKUP($D101,'[2]S251 Template'!$D$17:$DI$100,89,0)</f>
        <v>0</v>
      </c>
      <c r="FC101" s="340">
        <f>VLOOKUP($D101,'[2]S251 Template'!$D$17:$DI$100,90,0)</f>
        <v>0</v>
      </c>
      <c r="FD101" s="340">
        <f>VLOOKUP($D101,'[2]S251 Template'!$D$17:$DI$100,91,0)</f>
        <v>0</v>
      </c>
      <c r="FE101" s="340">
        <v>0</v>
      </c>
      <c r="FF101" s="341">
        <f>SUM(EW101:FE101)</f>
        <v>0</v>
      </c>
      <c r="FG101" s="340">
        <v>0</v>
      </c>
      <c r="FH101" s="340">
        <v>0</v>
      </c>
      <c r="FI101" s="341">
        <f aca="true" t="shared" si="64" ref="FI101:FI110">SUM(FG101:FH101)</f>
        <v>0</v>
      </c>
      <c r="FJ101" s="340">
        <f>VLOOKUP($D101,'[2]S251 Template'!$D$17:$DI$100,96,0)</f>
        <v>139154</v>
      </c>
      <c r="FK101" s="340">
        <f>VLOOKUP($D101,'[2]S251 Template'!$D$17:$DI$100,97,0)</f>
        <v>0</v>
      </c>
      <c r="FL101" s="340">
        <f>VLOOKUP($D101,'[2]S251 Template'!$D$17:$DI$100,98,0)</f>
        <v>0</v>
      </c>
      <c r="FM101" s="340">
        <v>0</v>
      </c>
      <c r="FN101" s="341">
        <f>SUM(FJ101:FM101)</f>
        <v>139154</v>
      </c>
      <c r="FO101" s="340">
        <f>VLOOKUP($D101,'[2]S251 Template'!$D$17:$DI$100,100,0)</f>
        <v>0</v>
      </c>
      <c r="FP101" s="341">
        <f aca="true" t="shared" si="65" ref="FP101:FP110">SUM(L101,S101,CB101)</f>
        <v>0</v>
      </c>
      <c r="FQ101" s="345">
        <f aca="true" t="shared" si="66" ref="FQ101:FQ110">IF(ISERROR(SUM(L101,S101,AK101,BC101,BN101,CB101,CT101,CW101,DA101,DD101,DG101,DJ101,DU101,DZ101,EJ101,EV101,FF101,FI101,FN101,FO101)),0,SUM(L101,S101,AK101,BC101,BN101,CB101,CT101,CW101,DA101,DD101,DG101,DJ101,DU101,DZ101,EJ101,EV101,FF101,FI101,FN101,FO101))</f>
        <v>7152308.650106386</v>
      </c>
      <c r="FR101" s="340">
        <f>VLOOKUP(D101,'[2]S251 Template'!$D$88:$DB$100,103,0)</f>
        <v>0</v>
      </c>
      <c r="FS101" s="341">
        <f aca="true" t="shared" si="67" ref="FS101:FS110">IF(ISERROR(SUM(N101,AL101,BD101,BO101,FR101)),0,SUM(N101,AL101,BD101,BO101,FR101))</f>
        <v>908</v>
      </c>
      <c r="FT101" s="341">
        <f aca="true" t="shared" si="68" ref="FT101:FT110">IF(ISERROR(FQ101/FS101),0,(FQ101/FS101))</f>
        <v>7876.991905403509</v>
      </c>
      <c r="FU101" s="346" t="s">
        <v>519</v>
      </c>
      <c r="FV101" s="340">
        <f>VLOOKUP(D101,'[6]Sheet1'!$A$3:$E$87,5,0)</f>
        <v>342600</v>
      </c>
      <c r="FW101" s="340">
        <v>0</v>
      </c>
      <c r="FX101" s="340">
        <v>0</v>
      </c>
      <c r="FY101" s="340">
        <f aca="true" t="shared" si="69" ref="FY101:FY110">DA101+DD101+DG101+DU101+BQ101+BR101</f>
        <v>1839218.460924767</v>
      </c>
    </row>
    <row r="102" spans="1:181" ht="14.25" thickBot="1" thickTop="1">
      <c r="A102" s="113"/>
      <c r="B102" s="338"/>
      <c r="C102" s="320" t="s">
        <v>349</v>
      </c>
      <c r="D102" s="20">
        <v>4204</v>
      </c>
      <c r="E102" s="338"/>
      <c r="F102" s="401" t="s">
        <v>281</v>
      </c>
      <c r="G102" s="340">
        <v>0</v>
      </c>
      <c r="H102" s="340">
        <v>0</v>
      </c>
      <c r="I102" s="340">
        <v>0</v>
      </c>
      <c r="J102" s="340">
        <v>0</v>
      </c>
      <c r="K102" s="340">
        <v>0</v>
      </c>
      <c r="L102" s="341">
        <f t="shared" si="48"/>
        <v>0</v>
      </c>
      <c r="M102" s="345">
        <f t="shared" si="49"/>
        <v>0</v>
      </c>
      <c r="N102" s="341">
        <f t="shared" si="50"/>
        <v>0</v>
      </c>
      <c r="O102" s="340">
        <v>0</v>
      </c>
      <c r="P102" s="340">
        <v>0</v>
      </c>
      <c r="Q102" s="340">
        <v>0</v>
      </c>
      <c r="R102" s="340">
        <v>0</v>
      </c>
      <c r="S102" s="342">
        <f t="shared" si="51"/>
        <v>0</v>
      </c>
      <c r="T102" s="341">
        <f t="shared" si="52"/>
        <v>0</v>
      </c>
      <c r="U102" s="81"/>
      <c r="V102" s="81"/>
      <c r="W102" s="81"/>
      <c r="X102" s="81"/>
      <c r="Y102" s="81"/>
      <c r="Z102" s="81"/>
      <c r="AA102" s="81"/>
      <c r="AB102" s="81"/>
      <c r="AC102" s="81"/>
      <c r="AD102" s="81"/>
      <c r="AE102" s="81"/>
      <c r="AF102" s="81"/>
      <c r="AG102" s="81"/>
      <c r="AH102" s="81"/>
      <c r="AI102" s="81"/>
      <c r="AJ102" s="81"/>
      <c r="AK102" s="81"/>
      <c r="AL102" s="121"/>
      <c r="AM102" s="340">
        <v>0</v>
      </c>
      <c r="AN102" s="340">
        <v>0</v>
      </c>
      <c r="AO102" s="340">
        <v>0</v>
      </c>
      <c r="AP102" s="340">
        <v>0</v>
      </c>
      <c r="AQ102" s="340">
        <v>0</v>
      </c>
      <c r="AR102" s="340">
        <v>0</v>
      </c>
      <c r="AS102" s="340">
        <v>0</v>
      </c>
      <c r="AT102" s="340">
        <v>0</v>
      </c>
      <c r="AU102" s="340">
        <v>0</v>
      </c>
      <c r="AV102" s="340">
        <v>0</v>
      </c>
      <c r="AW102" s="340">
        <f>VLOOKUP($D102,'[2]S251 Template'!$D$17:$DI$100,17,0)</f>
        <v>222</v>
      </c>
      <c r="AX102" s="340">
        <f>VLOOKUP($D102,'[2]S251 Template'!$D$17:$DI$100,18,0)</f>
        <v>211</v>
      </c>
      <c r="AY102" s="340">
        <f>VLOOKUP($D102,'[2]S251 Template'!$D$17:$DI$100,19,0)</f>
        <v>230</v>
      </c>
      <c r="AZ102" s="340">
        <f>VLOOKUP($D102,'[2]S251 Template'!$D$17:$DI$100,20,0)</f>
        <v>251</v>
      </c>
      <c r="BA102" s="340">
        <f>VLOOKUP($D102,'[2]S251 Template'!$D$17:$DI$100,21,0)</f>
        <v>223</v>
      </c>
      <c r="BB102" s="340">
        <v>0</v>
      </c>
      <c r="BC102" s="361">
        <f t="shared" si="53"/>
        <v>4820869.898244</v>
      </c>
      <c r="BD102" s="341">
        <f t="shared" si="54"/>
        <v>1137</v>
      </c>
      <c r="BE102" s="81"/>
      <c r="BF102" s="81"/>
      <c r="BG102" s="81"/>
      <c r="BH102" s="81"/>
      <c r="BI102" s="81"/>
      <c r="BJ102" s="81"/>
      <c r="BK102" s="81"/>
      <c r="BL102" s="81"/>
      <c r="BM102" s="81"/>
      <c r="BN102" s="81"/>
      <c r="BO102" s="81"/>
      <c r="BP102" s="121"/>
      <c r="BQ102" s="340">
        <v>0</v>
      </c>
      <c r="BR102" s="340">
        <v>0</v>
      </c>
      <c r="BS102" s="340">
        <v>0</v>
      </c>
      <c r="BT102" s="340">
        <v>0</v>
      </c>
      <c r="BU102" s="340">
        <v>0</v>
      </c>
      <c r="BV102" s="340">
        <v>0</v>
      </c>
      <c r="BW102" s="340">
        <v>0</v>
      </c>
      <c r="BX102" s="340">
        <v>0</v>
      </c>
      <c r="BY102" s="340">
        <v>0</v>
      </c>
      <c r="BZ102" s="340">
        <v>0</v>
      </c>
      <c r="CA102" s="340">
        <v>0</v>
      </c>
      <c r="CB102" s="342">
        <f t="shared" si="55"/>
        <v>0</v>
      </c>
      <c r="CC102" s="340">
        <v>0</v>
      </c>
      <c r="CD102" s="340">
        <v>0</v>
      </c>
      <c r="CE102" s="340">
        <v>0</v>
      </c>
      <c r="CF102" s="340">
        <f>VLOOKUP($D102,'[2]S251 Template'!$D$17:$AK$100,29,0)</f>
        <v>75906.18</v>
      </c>
      <c r="CG102" s="340">
        <f>VLOOKUP($D102,'[2]S251 Template'!$D$17:$AK$100,30,0)</f>
        <v>0</v>
      </c>
      <c r="CH102" s="340">
        <v>0</v>
      </c>
      <c r="CI102" s="340">
        <f>VLOOKUP($D102,'[2]S251 Template'!$D$17:$AK$100,32,0)</f>
        <v>160773.84</v>
      </c>
      <c r="CJ102" s="340">
        <f>VLOOKUP($D102,'[2]S251 Template'!$D$17:$AK$100,33,0)</f>
        <v>6848.55</v>
      </c>
      <c r="CK102" s="340">
        <f>VLOOKUP($D102,'[2]S251 Template'!$D$17:$AK$100,34,0)</f>
        <v>5583</v>
      </c>
      <c r="CL102" s="340">
        <v>0</v>
      </c>
      <c r="CM102" s="340">
        <v>0</v>
      </c>
      <c r="CN102" s="340">
        <v>0</v>
      </c>
      <c r="CO102" s="340">
        <v>0</v>
      </c>
      <c r="CP102" s="340">
        <v>0</v>
      </c>
      <c r="CQ102" s="340">
        <v>0</v>
      </c>
      <c r="CR102" s="340">
        <v>18323.603267286693</v>
      </c>
      <c r="CS102" s="340">
        <v>0</v>
      </c>
      <c r="CT102" s="341">
        <f t="shared" si="56"/>
        <v>267435.1732672867</v>
      </c>
      <c r="CU102" s="340">
        <f>VLOOKUP($D102,'[2]S251 Template'!$D$88:$AN$100,36,0)</f>
        <v>1418283</v>
      </c>
      <c r="CV102" s="340">
        <f>VLOOKUP($D102,'[2]S251 Template'!$D$88:$AN$100,37,0)</f>
        <v>29105.827803594417</v>
      </c>
      <c r="CW102" s="341">
        <f t="shared" si="57"/>
        <v>1447388.8278035945</v>
      </c>
      <c r="CX102" s="340">
        <f>VLOOKUP($D102,'[2]S251 Template'!$D$17:$AR$100,39,0)</f>
        <v>28108.89432</v>
      </c>
      <c r="CY102" s="340">
        <f>VLOOKUP($D102,'[2]S251 Template'!$D$17:$AR$100,40,0)</f>
        <v>30421.381987149998</v>
      </c>
      <c r="CZ102" s="340">
        <f>VLOOKUP($D102,'[2]S251 Template'!$D$17:$AR$100,41,0)</f>
        <v>0</v>
      </c>
      <c r="DA102" s="341">
        <f t="shared" si="58"/>
        <v>58530.276307149994</v>
      </c>
      <c r="DB102" s="340">
        <f>VLOOKUP(D102,'[2]S251 Template'!$D$17:$AT$100,43,0)</f>
        <v>82921</v>
      </c>
      <c r="DC102" s="340">
        <v>0</v>
      </c>
      <c r="DD102" s="341">
        <f t="shared" si="59"/>
        <v>82921</v>
      </c>
      <c r="DE102" s="340">
        <f>VLOOKUP(D102,'[2]S251 Template'!$D$17:$AW$100,46,0)</f>
        <v>0</v>
      </c>
      <c r="DF102" s="340">
        <v>0</v>
      </c>
      <c r="DG102" s="341">
        <f t="shared" si="60"/>
        <v>0</v>
      </c>
      <c r="DH102" s="340">
        <v>0</v>
      </c>
      <c r="DI102" s="340">
        <v>0</v>
      </c>
      <c r="DJ102" s="341">
        <f t="shared" si="61"/>
        <v>0</v>
      </c>
      <c r="DK102" s="340">
        <f>VLOOKUP($D102,'[2]S251 Template'!$D$17:$BL$100,52,0)</f>
        <v>424637.75200000004</v>
      </c>
      <c r="DL102" s="340">
        <f>VLOOKUP($D102,'[2]S251 Template'!$D$17:$BL$100,53,0)</f>
        <v>22167.29374</v>
      </c>
      <c r="DM102" s="340">
        <f>VLOOKUP($D102,'[2]S251 Template'!$D$17:$BL$100,54,0)</f>
        <v>0</v>
      </c>
      <c r="DN102" s="340">
        <f>VLOOKUP($D102,'[2]S251 Template'!$D$17:$BL$100,55,0)</f>
        <v>422.97</v>
      </c>
      <c r="DO102" s="340">
        <f>VLOOKUP($D102,'[2]S251 Template'!$D$17:$BL$100,56,0)</f>
        <v>699670.6666666667</v>
      </c>
      <c r="DP102" s="340">
        <f>VLOOKUP($D102,'[2]S251 Template'!$D$17:$BL$100,57,0)</f>
        <v>45240.90666666667</v>
      </c>
      <c r="DQ102" s="340">
        <f>VLOOKUP($D102,'[2]S251 Template'!$D$17:$BL$100,58,0)</f>
        <v>0</v>
      </c>
      <c r="DR102" s="340">
        <f>VLOOKUP($D102,'[2]S251 Template'!$D$17:$BL$100,59,0)</f>
        <v>43014.51</v>
      </c>
      <c r="DS102" s="340">
        <f>VLOOKUP($D102,'[2]S251 Template'!$D$17:$BL$100,60,0)</f>
        <v>4342</v>
      </c>
      <c r="DT102" s="340">
        <f>VLOOKUP($D102,'[2]S251 Template'!$D$17:$BL$100,61,0)</f>
        <v>0</v>
      </c>
      <c r="DU102" s="341">
        <f t="shared" si="62"/>
        <v>1239496.0990733334</v>
      </c>
      <c r="DV102" s="340">
        <f>VLOOKUP($D102,'[2]S251 Template'!$D$17:$DI$100,63,0)</f>
        <v>24414.53443452226</v>
      </c>
      <c r="DW102" s="340">
        <f>VLOOKUP($D102,'[2]S251 Template'!$D$17:$DI$100,64,0)</f>
        <v>158457</v>
      </c>
      <c r="DX102" s="340">
        <f>VLOOKUP($D102,'[2]S251 Template'!$D$17:$DI$100,65,0)</f>
        <v>270045.68</v>
      </c>
      <c r="DY102" s="340">
        <f>VLOOKUP($D102,'[2]S251 Template'!$D$17:$DI$100,66,0)</f>
        <v>156385.48</v>
      </c>
      <c r="DZ102" s="341">
        <f t="shared" si="63"/>
        <v>609302.6944345223</v>
      </c>
      <c r="EA102" s="340">
        <f>VLOOKUP($D102,'[2]S251 Template'!$D$17:$DI$100,69,0)</f>
        <v>0</v>
      </c>
      <c r="EB102" s="340">
        <f>VLOOKUP($D102,'[2]S251 Template'!$D$17:$DI$100,70,0)</f>
        <v>0</v>
      </c>
      <c r="EC102" s="340">
        <f>VLOOKUP($D102,'[2]S251 Template'!$D$17:$DI$100,71,0)</f>
        <v>0</v>
      </c>
      <c r="ED102" s="340">
        <f>VLOOKUP($D102,'[2]S251 Template'!$D$17:$DI$100,72,0)</f>
        <v>0</v>
      </c>
      <c r="EE102" s="340">
        <f>VLOOKUP($D102,'[2]S251 Template'!$D$17:$DI$100,73,0)</f>
        <v>0</v>
      </c>
      <c r="EF102" s="340">
        <f>VLOOKUP($D102,'[2]S251 Template'!$D$17:$DI$100,74,0)</f>
        <v>0</v>
      </c>
      <c r="EG102" s="340">
        <f>VLOOKUP($D102,'[2]S251 Template'!$D$17:$DI$100,75,0)</f>
        <v>0</v>
      </c>
      <c r="EH102" s="340">
        <f>VLOOKUP($D102,'[2]S251 Template'!$D$17:$DI$100,76,0)</f>
        <v>0</v>
      </c>
      <c r="EI102" s="340">
        <v>0</v>
      </c>
      <c r="EJ102" s="341">
        <f>SUM(EA102:EI102)</f>
        <v>0</v>
      </c>
      <c r="EK102" s="340">
        <f>VLOOKUP($D102,'[2]S251 Template'!$D$17:$DI$100,78,0)</f>
        <v>22151.466666666667</v>
      </c>
      <c r="EL102" s="340">
        <f>VLOOKUP($D102,'[2]S251 Template'!$D$17:$DI$100,79,0)</f>
        <v>31189.900000000023</v>
      </c>
      <c r="EM102" s="340">
        <f>VLOOKUP($D102,'[2]S251 Template'!$D$17:$DI$100,80,0)</f>
        <v>360595</v>
      </c>
      <c r="EN102" s="340">
        <v>0</v>
      </c>
      <c r="EO102" s="340">
        <v>0</v>
      </c>
      <c r="EP102" s="340">
        <v>0</v>
      </c>
      <c r="EQ102" s="340">
        <v>0</v>
      </c>
      <c r="ER102" s="340">
        <v>0</v>
      </c>
      <c r="ES102" s="340">
        <v>0</v>
      </c>
      <c r="ET102" s="340">
        <v>0</v>
      </c>
      <c r="EU102" s="340">
        <v>0</v>
      </c>
      <c r="EV102" s="341">
        <f>SUM(EK102:EU102)</f>
        <v>413936.3666666667</v>
      </c>
      <c r="EW102" s="340">
        <f>VLOOKUP($D102,'[2]S251 Template'!$D$17:$DI$100,84,0)</f>
        <v>0</v>
      </c>
      <c r="EX102" s="340">
        <f>VLOOKUP($D102,'[2]S251 Template'!$D$17:$DI$100,85,0)</f>
        <v>0</v>
      </c>
      <c r="EY102" s="340">
        <f>VLOOKUP($D102,'[2]S251 Template'!$D$17:$DI$100,86,0)</f>
        <v>7201.9061010000005</v>
      </c>
      <c r="EZ102" s="340">
        <f>VLOOKUP($D102,'[2]S251 Template'!$D$17:$DI$100,87,0)</f>
        <v>0</v>
      </c>
      <c r="FA102" s="340">
        <f>VLOOKUP($D102,'[2]S251 Template'!$D$17:$DI$100,88,0)</f>
        <v>0</v>
      </c>
      <c r="FB102" s="340">
        <f>VLOOKUP($D102,'[2]S251 Template'!$D$17:$DI$100,89,0)</f>
        <v>0</v>
      </c>
      <c r="FC102" s="340">
        <f>VLOOKUP($D102,'[2]S251 Template'!$D$17:$DI$100,90,0)</f>
        <v>0</v>
      </c>
      <c r="FD102" s="340">
        <f>VLOOKUP($D102,'[2]S251 Template'!$D$17:$DI$100,91,0)</f>
        <v>0</v>
      </c>
      <c r="FE102" s="340">
        <v>0</v>
      </c>
      <c r="FF102" s="341">
        <f>SUM(EW102:FE102)</f>
        <v>7201.9061010000005</v>
      </c>
      <c r="FG102" s="340">
        <v>0</v>
      </c>
      <c r="FH102" s="340">
        <v>0</v>
      </c>
      <c r="FI102" s="341">
        <f t="shared" si="64"/>
        <v>0</v>
      </c>
      <c r="FJ102" s="340">
        <f>VLOOKUP($D102,'[2]S251 Template'!$D$17:$DI$100,96,0)</f>
        <v>0</v>
      </c>
      <c r="FK102" s="340">
        <f>VLOOKUP($D102,'[2]S251 Template'!$D$17:$DI$100,97,0)</f>
        <v>0</v>
      </c>
      <c r="FL102" s="340">
        <f>VLOOKUP($D102,'[2]S251 Template'!$D$17:$DI$100,98,0)</f>
        <v>-169623</v>
      </c>
      <c r="FM102" s="340">
        <v>0</v>
      </c>
      <c r="FN102" s="341">
        <f>SUM(FJ102:FM102)</f>
        <v>-169623</v>
      </c>
      <c r="FO102" s="340">
        <f>VLOOKUP($D102,'[2]S251 Template'!$D$17:$DI$100,100,0)</f>
        <v>0</v>
      </c>
      <c r="FP102" s="341">
        <f t="shared" si="65"/>
        <v>0</v>
      </c>
      <c r="FQ102" s="345">
        <f t="shared" si="66"/>
        <v>8777459.241897553</v>
      </c>
      <c r="FR102" s="340">
        <f>VLOOKUP(D102,'[2]S251 Template'!$D$88:$DB$100,103,0)</f>
        <v>258</v>
      </c>
      <c r="FS102" s="341">
        <f t="shared" si="67"/>
        <v>1395</v>
      </c>
      <c r="FT102" s="341">
        <f t="shared" si="68"/>
        <v>6292.085478062762</v>
      </c>
      <c r="FU102" s="346" t="s">
        <v>518</v>
      </c>
      <c r="FV102" s="340">
        <f>VLOOKUP(D102,'[6]Sheet1'!$A$3:$E$87,5,0)</f>
        <v>285600</v>
      </c>
      <c r="FW102" s="340">
        <v>0</v>
      </c>
      <c r="FX102" s="340">
        <v>0</v>
      </c>
      <c r="FY102" s="340">
        <f t="shared" si="69"/>
        <v>1380947.3753804835</v>
      </c>
    </row>
    <row r="103" spans="1:181" ht="14.25" thickBot="1" thickTop="1">
      <c r="A103" s="113"/>
      <c r="B103" s="338"/>
      <c r="C103" s="320" t="s">
        <v>350</v>
      </c>
      <c r="D103" s="20">
        <v>4249</v>
      </c>
      <c r="E103" s="338"/>
      <c r="F103" s="401" t="s">
        <v>281</v>
      </c>
      <c r="G103" s="340">
        <v>0</v>
      </c>
      <c r="H103" s="340">
        <v>0</v>
      </c>
      <c r="I103" s="340">
        <v>0</v>
      </c>
      <c r="J103" s="340">
        <v>0</v>
      </c>
      <c r="K103" s="340">
        <v>0</v>
      </c>
      <c r="L103" s="341">
        <f t="shared" si="48"/>
        <v>0</v>
      </c>
      <c r="M103" s="345">
        <f t="shared" si="49"/>
        <v>0</v>
      </c>
      <c r="N103" s="341">
        <f t="shared" si="50"/>
        <v>0</v>
      </c>
      <c r="O103" s="340">
        <v>0</v>
      </c>
      <c r="P103" s="340">
        <v>0</v>
      </c>
      <c r="Q103" s="340">
        <v>0</v>
      </c>
      <c r="R103" s="340">
        <v>0</v>
      </c>
      <c r="S103" s="342">
        <f t="shared" si="51"/>
        <v>0</v>
      </c>
      <c r="T103" s="341">
        <f t="shared" si="52"/>
        <v>0</v>
      </c>
      <c r="U103" s="81"/>
      <c r="V103" s="81"/>
      <c r="W103" s="81"/>
      <c r="X103" s="81"/>
      <c r="Y103" s="81"/>
      <c r="Z103" s="81"/>
      <c r="AA103" s="81"/>
      <c r="AB103" s="81"/>
      <c r="AC103" s="81"/>
      <c r="AD103" s="81"/>
      <c r="AE103" s="81"/>
      <c r="AF103" s="81"/>
      <c r="AG103" s="81"/>
      <c r="AH103" s="81"/>
      <c r="AI103" s="81"/>
      <c r="AJ103" s="81"/>
      <c r="AK103" s="81"/>
      <c r="AL103" s="121"/>
      <c r="AM103" s="340">
        <v>0</v>
      </c>
      <c r="AN103" s="340">
        <v>0</v>
      </c>
      <c r="AO103" s="340">
        <v>0</v>
      </c>
      <c r="AP103" s="340">
        <v>0</v>
      </c>
      <c r="AQ103" s="340">
        <v>0</v>
      </c>
      <c r="AR103" s="340">
        <v>0</v>
      </c>
      <c r="AS103" s="340">
        <v>0</v>
      </c>
      <c r="AT103" s="340">
        <v>0</v>
      </c>
      <c r="AU103" s="340">
        <v>0</v>
      </c>
      <c r="AV103" s="340">
        <v>0</v>
      </c>
      <c r="AW103" s="340">
        <f>VLOOKUP($D103,'[2]S251 Template'!$D$17:$DI$100,17,0)</f>
        <v>185</v>
      </c>
      <c r="AX103" s="340">
        <f>VLOOKUP($D103,'[2]S251 Template'!$D$17:$DI$100,18,0)</f>
        <v>173</v>
      </c>
      <c r="AY103" s="340">
        <f>VLOOKUP($D103,'[2]S251 Template'!$D$17:$DI$100,19,0)</f>
        <v>139</v>
      </c>
      <c r="AZ103" s="340">
        <f>VLOOKUP($D103,'[2]S251 Template'!$D$17:$DI$100,20,0)</f>
        <v>179</v>
      </c>
      <c r="BA103" s="340">
        <f>VLOOKUP($D103,'[2]S251 Template'!$D$17:$DI$100,21,0)</f>
        <v>144</v>
      </c>
      <c r="BB103" s="340">
        <v>0</v>
      </c>
      <c r="BC103" s="361">
        <f t="shared" si="53"/>
        <v>3474947.16945</v>
      </c>
      <c r="BD103" s="341">
        <f t="shared" si="54"/>
        <v>820</v>
      </c>
      <c r="BE103" s="81"/>
      <c r="BF103" s="81"/>
      <c r="BG103" s="81"/>
      <c r="BH103" s="81"/>
      <c r="BI103" s="81"/>
      <c r="BJ103" s="81"/>
      <c r="BK103" s="81"/>
      <c r="BL103" s="81"/>
      <c r="BM103" s="81"/>
      <c r="BN103" s="81"/>
      <c r="BO103" s="81"/>
      <c r="BP103" s="121"/>
      <c r="BQ103" s="340">
        <v>0</v>
      </c>
      <c r="BR103" s="340">
        <v>0</v>
      </c>
      <c r="BS103" s="340">
        <v>0</v>
      </c>
      <c r="BT103" s="340">
        <v>0</v>
      </c>
      <c r="BU103" s="340">
        <v>0</v>
      </c>
      <c r="BV103" s="340">
        <v>0</v>
      </c>
      <c r="BW103" s="340">
        <v>0</v>
      </c>
      <c r="BX103" s="340">
        <v>0</v>
      </c>
      <c r="BY103" s="340">
        <v>0</v>
      </c>
      <c r="BZ103" s="340">
        <v>0</v>
      </c>
      <c r="CA103" s="340">
        <v>0</v>
      </c>
      <c r="CB103" s="342">
        <f t="shared" si="55"/>
        <v>0</v>
      </c>
      <c r="CC103" s="340">
        <v>0</v>
      </c>
      <c r="CD103" s="340">
        <v>0</v>
      </c>
      <c r="CE103" s="340">
        <v>0</v>
      </c>
      <c r="CF103" s="340">
        <f>VLOOKUP($D103,'[2]S251 Template'!$D$17:$AK$100,29,0)</f>
        <v>0</v>
      </c>
      <c r="CG103" s="340">
        <f>VLOOKUP($D103,'[2]S251 Template'!$D$17:$AK$100,30,0)</f>
        <v>0</v>
      </c>
      <c r="CH103" s="340">
        <v>0</v>
      </c>
      <c r="CI103" s="340">
        <f>VLOOKUP($D103,'[2]S251 Template'!$D$17:$AK$100,32,0)</f>
        <v>146520.84</v>
      </c>
      <c r="CJ103" s="340">
        <f>VLOOKUP($D103,'[2]S251 Template'!$D$17:$AK$100,33,0)</f>
        <v>4509.63</v>
      </c>
      <c r="CK103" s="340">
        <f>VLOOKUP($D103,'[2]S251 Template'!$D$17:$AK$100,34,0)</f>
        <v>4026</v>
      </c>
      <c r="CL103" s="340">
        <v>0</v>
      </c>
      <c r="CM103" s="340">
        <v>0</v>
      </c>
      <c r="CN103" s="340">
        <v>0</v>
      </c>
      <c r="CO103" s="340">
        <v>0</v>
      </c>
      <c r="CP103" s="340">
        <v>0</v>
      </c>
      <c r="CQ103" s="340">
        <v>0</v>
      </c>
      <c r="CR103" s="340">
        <v>13214.911767084512</v>
      </c>
      <c r="CS103" s="340">
        <v>0</v>
      </c>
      <c r="CT103" s="341">
        <f t="shared" si="56"/>
        <v>168271.3817670845</v>
      </c>
      <c r="CU103" s="340">
        <f>VLOOKUP($D103,'[2]S251 Template'!$D$88:$AN$100,36,0)</f>
        <v>0</v>
      </c>
      <c r="CV103" s="340">
        <f>VLOOKUP($D103,'[2]S251 Template'!$D$88:$AN$100,37,0)</f>
        <v>0</v>
      </c>
      <c r="CW103" s="341">
        <f t="shared" si="57"/>
        <v>0</v>
      </c>
      <c r="CX103" s="340">
        <f>VLOOKUP($D103,'[2]S251 Template'!$D$17:$AR$100,39,0)</f>
        <v>76456.19255040001</v>
      </c>
      <c r="CY103" s="340">
        <f>VLOOKUP($D103,'[2]S251 Template'!$D$17:$AR$100,40,0)</f>
        <v>56118.946895550005</v>
      </c>
      <c r="CZ103" s="340">
        <f>VLOOKUP($D103,'[2]S251 Template'!$D$17:$AR$100,41,0)</f>
        <v>0</v>
      </c>
      <c r="DA103" s="341">
        <f t="shared" si="58"/>
        <v>132575.13944595002</v>
      </c>
      <c r="DB103" s="340">
        <f>VLOOKUP(D103,'[2]S251 Template'!$D$17:$AT$100,43,0)</f>
        <v>173654</v>
      </c>
      <c r="DC103" s="340">
        <v>0</v>
      </c>
      <c r="DD103" s="341">
        <f t="shared" si="59"/>
        <v>173654</v>
      </c>
      <c r="DE103" s="340">
        <f>VLOOKUP(D103,'[2]S251 Template'!$D$17:$AW$100,46,0)</f>
        <v>378409.57128750003</v>
      </c>
      <c r="DF103" s="340">
        <v>0</v>
      </c>
      <c r="DG103" s="341">
        <f t="shared" si="60"/>
        <v>378409.57128750003</v>
      </c>
      <c r="DH103" s="340">
        <v>0</v>
      </c>
      <c r="DI103" s="340">
        <v>0</v>
      </c>
      <c r="DJ103" s="341">
        <f t="shared" si="61"/>
        <v>0</v>
      </c>
      <c r="DK103" s="340">
        <f>VLOOKUP($D103,'[2]S251 Template'!$D$17:$BL$100,52,0)</f>
        <v>504611.1952933334</v>
      </c>
      <c r="DL103" s="340">
        <f>VLOOKUP($D103,'[2]S251 Template'!$D$17:$BL$100,53,0)</f>
        <v>40843.67508</v>
      </c>
      <c r="DM103" s="340">
        <f>VLOOKUP($D103,'[2]S251 Template'!$D$17:$BL$100,54,0)</f>
        <v>0</v>
      </c>
      <c r="DN103" s="340">
        <f>VLOOKUP($D103,'[2]S251 Template'!$D$17:$BL$100,55,0)</f>
        <v>7190.490000000001</v>
      </c>
      <c r="DO103" s="340">
        <f>VLOOKUP($D103,'[2]S251 Template'!$D$17:$BL$100,56,0)</f>
        <v>622112.8333333334</v>
      </c>
      <c r="DP103" s="340">
        <f>VLOOKUP($D103,'[2]S251 Template'!$D$17:$BL$100,57,0)</f>
        <v>0</v>
      </c>
      <c r="DQ103" s="340">
        <f>VLOOKUP($D103,'[2]S251 Template'!$D$17:$BL$100,58,0)</f>
        <v>0</v>
      </c>
      <c r="DR103" s="340">
        <f>VLOOKUP($D103,'[2]S251 Template'!$D$17:$BL$100,59,0)</f>
        <v>43014.51</v>
      </c>
      <c r="DS103" s="340">
        <f>VLOOKUP($D103,'[2]S251 Template'!$D$17:$BL$100,60,0)</f>
        <v>29589</v>
      </c>
      <c r="DT103" s="340">
        <f>VLOOKUP($D103,'[2]S251 Template'!$D$17:$BL$100,61,0)</f>
        <v>0</v>
      </c>
      <c r="DU103" s="341">
        <f t="shared" si="62"/>
        <v>1247361.7037066666</v>
      </c>
      <c r="DV103" s="340">
        <f>VLOOKUP($D103,'[2]S251 Template'!$D$17:$DI$100,63,0)</f>
        <v>16688.260181064677</v>
      </c>
      <c r="DW103" s="340">
        <f>VLOOKUP($D103,'[2]S251 Template'!$D$17:$DI$100,64,0)</f>
        <v>299849.4</v>
      </c>
      <c r="DX103" s="340">
        <f>VLOOKUP($D103,'[2]S251 Template'!$D$17:$DI$100,65,0)</f>
        <v>197476.08</v>
      </c>
      <c r="DY103" s="340">
        <f>VLOOKUP($D103,'[2]S251 Template'!$D$17:$DI$100,66,0)</f>
        <v>114359.88</v>
      </c>
      <c r="DZ103" s="341">
        <f t="shared" si="63"/>
        <v>628373.6201810647</v>
      </c>
      <c r="EA103" s="340">
        <f>VLOOKUP($D103,'[2]S251 Template'!$D$17:$DI$100,69,0)</f>
        <v>0</v>
      </c>
      <c r="EB103" s="340">
        <f>VLOOKUP($D103,'[2]S251 Template'!$D$17:$DI$100,70,0)</f>
        <v>0</v>
      </c>
      <c r="EC103" s="340">
        <f>VLOOKUP($D103,'[2]S251 Template'!$D$17:$DI$100,71,0)</f>
        <v>0</v>
      </c>
      <c r="ED103" s="340">
        <f>VLOOKUP($D103,'[2]S251 Template'!$D$17:$DI$100,72,0)</f>
        <v>0</v>
      </c>
      <c r="EE103" s="340">
        <f>VLOOKUP($D103,'[2]S251 Template'!$D$17:$DI$100,73,0)</f>
        <v>0</v>
      </c>
      <c r="EF103" s="340">
        <f>VLOOKUP($D103,'[2]S251 Template'!$D$17:$DI$100,74,0)</f>
        <v>0</v>
      </c>
      <c r="EG103" s="340">
        <f>VLOOKUP($D103,'[2]S251 Template'!$D$17:$DI$100,75,0)</f>
        <v>0</v>
      </c>
      <c r="EH103" s="340">
        <f>VLOOKUP($D103,'[2]S251 Template'!$D$17:$DI$100,76,0)</f>
        <v>0</v>
      </c>
      <c r="EI103" s="340">
        <v>0</v>
      </c>
      <c r="EJ103" s="341">
        <f>SUM(EA103:EI103)</f>
        <v>0</v>
      </c>
      <c r="EK103" s="340">
        <f>VLOOKUP($D103,'[2]S251 Template'!$D$17:$DI$100,78,0)</f>
        <v>8860.586666666666</v>
      </c>
      <c r="EL103" s="340">
        <f>VLOOKUP($D103,'[2]S251 Template'!$D$17:$DI$100,79,0)</f>
        <v>89472.69999999995</v>
      </c>
      <c r="EM103" s="340">
        <f>VLOOKUP($D103,'[2]S251 Template'!$D$17:$DI$100,80,0)</f>
        <v>191735</v>
      </c>
      <c r="EN103" s="340">
        <v>0</v>
      </c>
      <c r="EO103" s="340">
        <v>0</v>
      </c>
      <c r="EP103" s="340">
        <v>0</v>
      </c>
      <c r="EQ103" s="340">
        <v>0</v>
      </c>
      <c r="ER103" s="340">
        <v>0</v>
      </c>
      <c r="ES103" s="340">
        <v>0</v>
      </c>
      <c r="ET103" s="340">
        <v>0</v>
      </c>
      <c r="EU103" s="340">
        <v>0</v>
      </c>
      <c r="EV103" s="341">
        <f>SUM(EK103:EU103)</f>
        <v>290068.2866666666</v>
      </c>
      <c r="EW103" s="340">
        <f>VLOOKUP($D103,'[2]S251 Template'!$D$17:$DI$100,84,0)</f>
        <v>0</v>
      </c>
      <c r="EX103" s="340">
        <f>VLOOKUP($D103,'[2]S251 Template'!$D$17:$DI$100,85,0)</f>
        <v>0</v>
      </c>
      <c r="EY103" s="340">
        <f>VLOOKUP($D103,'[2]S251 Template'!$D$17:$DI$100,86,0)</f>
        <v>0</v>
      </c>
      <c r="EZ103" s="340">
        <f>VLOOKUP($D103,'[2]S251 Template'!$D$17:$DI$100,87,0)</f>
        <v>0</v>
      </c>
      <c r="FA103" s="340">
        <f>VLOOKUP($D103,'[2]S251 Template'!$D$17:$DI$100,88,0)</f>
        <v>0</v>
      </c>
      <c r="FB103" s="340">
        <f>VLOOKUP($D103,'[2]S251 Template'!$D$17:$DI$100,89,0)</f>
        <v>0</v>
      </c>
      <c r="FC103" s="340">
        <f>VLOOKUP($D103,'[2]S251 Template'!$D$17:$DI$100,90,0)</f>
        <v>0</v>
      </c>
      <c r="FD103" s="340">
        <f>VLOOKUP($D103,'[2]S251 Template'!$D$17:$DI$100,91,0)</f>
        <v>0</v>
      </c>
      <c r="FE103" s="340">
        <v>0</v>
      </c>
      <c r="FF103" s="341">
        <f>SUM(EW103:FE103)</f>
        <v>0</v>
      </c>
      <c r="FG103" s="340">
        <v>0</v>
      </c>
      <c r="FH103" s="340">
        <v>0</v>
      </c>
      <c r="FI103" s="341">
        <f t="shared" si="64"/>
        <v>0</v>
      </c>
      <c r="FJ103" s="340">
        <f>VLOOKUP($D103,'[2]S251 Template'!$D$17:$DI$100,96,0)</f>
        <v>0</v>
      </c>
      <c r="FK103" s="340">
        <f>VLOOKUP($D103,'[2]S251 Template'!$D$17:$DI$100,97,0)</f>
        <v>0</v>
      </c>
      <c r="FL103" s="340">
        <f>VLOOKUP($D103,'[2]S251 Template'!$D$17:$DI$100,98,0)</f>
        <v>0</v>
      </c>
      <c r="FM103" s="340">
        <v>0</v>
      </c>
      <c r="FN103" s="341">
        <f>SUM(FJ103:FM103)</f>
        <v>0</v>
      </c>
      <c r="FO103" s="340">
        <f>VLOOKUP($D103,'[2]S251 Template'!$D$17:$DI$100,100,0)</f>
        <v>0</v>
      </c>
      <c r="FP103" s="341">
        <f t="shared" si="65"/>
        <v>0</v>
      </c>
      <c r="FQ103" s="345">
        <f t="shared" si="66"/>
        <v>6493660.872504933</v>
      </c>
      <c r="FR103" s="340">
        <f>VLOOKUP(D103,'[2]S251 Template'!$D$88:$DB$100,103,0)</f>
        <v>0</v>
      </c>
      <c r="FS103" s="341">
        <f t="shared" si="67"/>
        <v>820</v>
      </c>
      <c r="FT103" s="341">
        <f t="shared" si="68"/>
        <v>7919.098625006016</v>
      </c>
      <c r="FU103" s="346" t="s">
        <v>518</v>
      </c>
      <c r="FV103" s="340">
        <f>VLOOKUP(D103,'[6]Sheet1'!$A$3:$E$87,5,0)</f>
        <v>255000</v>
      </c>
      <c r="FW103" s="340">
        <v>0</v>
      </c>
      <c r="FX103" s="340">
        <v>0</v>
      </c>
      <c r="FY103" s="340">
        <f t="shared" si="69"/>
        <v>1932000.4144401166</v>
      </c>
    </row>
    <row r="104" spans="1:181" ht="14.25" thickBot="1" thickTop="1">
      <c r="A104" s="113"/>
      <c r="B104" s="338"/>
      <c r="C104" s="320" t="s">
        <v>351</v>
      </c>
      <c r="D104" s="20">
        <v>4267</v>
      </c>
      <c r="E104" s="338"/>
      <c r="F104" s="401" t="s">
        <v>281</v>
      </c>
      <c r="G104" s="340">
        <v>0</v>
      </c>
      <c r="H104" s="340">
        <v>0</v>
      </c>
      <c r="I104" s="340">
        <v>0</v>
      </c>
      <c r="J104" s="340">
        <v>0</v>
      </c>
      <c r="K104" s="340">
        <v>0</v>
      </c>
      <c r="L104" s="341">
        <f t="shared" si="48"/>
        <v>0</v>
      </c>
      <c r="M104" s="345">
        <f t="shared" si="49"/>
        <v>0</v>
      </c>
      <c r="N104" s="341">
        <f t="shared" si="50"/>
        <v>0</v>
      </c>
      <c r="O104" s="340">
        <v>0</v>
      </c>
      <c r="P104" s="340">
        <v>0</v>
      </c>
      <c r="Q104" s="340">
        <v>0</v>
      </c>
      <c r="R104" s="340">
        <v>0</v>
      </c>
      <c r="S104" s="342">
        <f t="shared" si="51"/>
        <v>0</v>
      </c>
      <c r="T104" s="341">
        <f t="shared" si="52"/>
        <v>0</v>
      </c>
      <c r="U104" s="81"/>
      <c r="V104" s="81"/>
      <c r="W104" s="81"/>
      <c r="X104" s="81"/>
      <c r="Y104" s="81"/>
      <c r="Z104" s="81"/>
      <c r="AA104" s="81"/>
      <c r="AB104" s="81"/>
      <c r="AC104" s="81"/>
      <c r="AD104" s="81"/>
      <c r="AE104" s="81"/>
      <c r="AF104" s="81"/>
      <c r="AG104" s="81"/>
      <c r="AH104" s="81"/>
      <c r="AI104" s="81"/>
      <c r="AJ104" s="81"/>
      <c r="AK104" s="81"/>
      <c r="AL104" s="121"/>
      <c r="AM104" s="340">
        <v>0</v>
      </c>
      <c r="AN104" s="340">
        <v>0</v>
      </c>
      <c r="AO104" s="340">
        <v>0</v>
      </c>
      <c r="AP104" s="340">
        <v>0</v>
      </c>
      <c r="AQ104" s="340">
        <v>0</v>
      </c>
      <c r="AR104" s="340">
        <v>0</v>
      </c>
      <c r="AS104" s="340">
        <v>0</v>
      </c>
      <c r="AT104" s="340">
        <v>0</v>
      </c>
      <c r="AU104" s="340">
        <v>0</v>
      </c>
      <c r="AV104" s="340">
        <v>0</v>
      </c>
      <c r="AW104" s="340">
        <f>VLOOKUP($D104,'[2]S251 Template'!$D$17:$DI$100,17,0)</f>
        <v>206</v>
      </c>
      <c r="AX104" s="340">
        <f>VLOOKUP($D104,'[2]S251 Template'!$D$17:$DI$100,18,0)</f>
        <v>239</v>
      </c>
      <c r="AY104" s="340">
        <f>VLOOKUP($D104,'[2]S251 Template'!$D$17:$DI$100,19,0)</f>
        <v>238</v>
      </c>
      <c r="AZ104" s="340">
        <f>VLOOKUP($D104,'[2]S251 Template'!$D$17:$DI$100,20,0)</f>
        <v>291</v>
      </c>
      <c r="BA104" s="340">
        <f>VLOOKUP($D104,'[2]S251 Template'!$D$17:$DI$100,21,0)</f>
        <v>280</v>
      </c>
      <c r="BB104" s="340">
        <v>0</v>
      </c>
      <c r="BC104" s="361">
        <f t="shared" si="53"/>
        <v>5321671.108458</v>
      </c>
      <c r="BD104" s="341">
        <f t="shared" si="54"/>
        <v>1254</v>
      </c>
      <c r="BE104" s="81"/>
      <c r="BF104" s="81"/>
      <c r="BG104" s="81"/>
      <c r="BH104" s="81"/>
      <c r="BI104" s="81"/>
      <c r="BJ104" s="81"/>
      <c r="BK104" s="81"/>
      <c r="BL104" s="81"/>
      <c r="BM104" s="81"/>
      <c r="BN104" s="81"/>
      <c r="BO104" s="81"/>
      <c r="BP104" s="121"/>
      <c r="BQ104" s="340">
        <v>0</v>
      </c>
      <c r="BR104" s="340">
        <v>0</v>
      </c>
      <c r="BS104" s="340">
        <v>0</v>
      </c>
      <c r="BT104" s="340">
        <v>0</v>
      </c>
      <c r="BU104" s="340">
        <v>0</v>
      </c>
      <c r="BV104" s="340">
        <v>0</v>
      </c>
      <c r="BW104" s="340">
        <v>0</v>
      </c>
      <c r="BX104" s="340">
        <v>0</v>
      </c>
      <c r="BY104" s="340">
        <v>0</v>
      </c>
      <c r="BZ104" s="340">
        <v>0</v>
      </c>
      <c r="CA104" s="340">
        <v>0</v>
      </c>
      <c r="CB104" s="342">
        <f t="shared" si="55"/>
        <v>0</v>
      </c>
      <c r="CC104" s="340">
        <v>0</v>
      </c>
      <c r="CD104" s="340">
        <v>0</v>
      </c>
      <c r="CE104" s="340">
        <v>0</v>
      </c>
      <c r="CF104" s="340">
        <f>VLOOKUP($D104,'[2]S251 Template'!$D$17:$AK$100,29,0)</f>
        <v>37364.67</v>
      </c>
      <c r="CG104" s="340">
        <f>VLOOKUP($D104,'[2]S251 Template'!$D$17:$AK$100,30,0)</f>
        <v>0</v>
      </c>
      <c r="CH104" s="340">
        <v>0</v>
      </c>
      <c r="CI104" s="340">
        <f>VLOOKUP($D104,'[2]S251 Template'!$D$17:$AK$100,32,0)</f>
        <v>228618.12</v>
      </c>
      <c r="CJ104" s="340">
        <f>VLOOKUP($D104,'[2]S251 Template'!$D$17:$AK$100,33,0)</f>
        <v>6832.53</v>
      </c>
      <c r="CK104" s="340">
        <f>VLOOKUP($D104,'[2]S251 Template'!$D$17:$AK$100,34,0)</f>
        <v>6157</v>
      </c>
      <c r="CL104" s="340">
        <v>0</v>
      </c>
      <c r="CM104" s="340">
        <v>0</v>
      </c>
      <c r="CN104" s="340">
        <v>0</v>
      </c>
      <c r="CO104" s="340">
        <v>0</v>
      </c>
      <c r="CP104" s="340">
        <v>0</v>
      </c>
      <c r="CQ104" s="340">
        <v>0</v>
      </c>
      <c r="CR104" s="340">
        <v>20209.14555600485</v>
      </c>
      <c r="CS104" s="340">
        <v>0</v>
      </c>
      <c r="CT104" s="341">
        <f t="shared" si="56"/>
        <v>299181.46555600484</v>
      </c>
      <c r="CU104" s="340">
        <f>VLOOKUP($D104,'[2]S251 Template'!$D$88:$AN$100,36,0)</f>
        <v>743666</v>
      </c>
      <c r="CV104" s="340">
        <f>VLOOKUP($D104,'[2]S251 Template'!$D$88:$AN$100,37,0)</f>
        <v>15136.16340330239</v>
      </c>
      <c r="CW104" s="341">
        <f t="shared" si="57"/>
        <v>758802.1634033024</v>
      </c>
      <c r="CX104" s="340">
        <f>VLOOKUP($D104,'[2]S251 Template'!$D$17:$AR$100,39,0)</f>
        <v>32981.1026688</v>
      </c>
      <c r="CY104" s="340">
        <f>VLOOKUP($D104,'[2]S251 Template'!$D$17:$AR$100,40,0)</f>
        <v>9636.586840650001</v>
      </c>
      <c r="CZ104" s="340">
        <f>VLOOKUP($D104,'[2]S251 Template'!$D$17:$AR$100,41,0)</f>
        <v>0</v>
      </c>
      <c r="DA104" s="341">
        <f t="shared" si="58"/>
        <v>42617.68950945</v>
      </c>
      <c r="DB104" s="340">
        <f>VLOOKUP(D104,'[2]S251 Template'!$D$17:$AT$100,43,0)</f>
        <v>90878</v>
      </c>
      <c r="DC104" s="340">
        <v>0</v>
      </c>
      <c r="DD104" s="341">
        <f t="shared" si="59"/>
        <v>90878</v>
      </c>
      <c r="DE104" s="340">
        <f>VLOOKUP(D104,'[2]S251 Template'!$D$17:$AW$100,46,0)</f>
        <v>216142.5</v>
      </c>
      <c r="DF104" s="340">
        <v>0</v>
      </c>
      <c r="DG104" s="341">
        <f t="shared" si="60"/>
        <v>216142.5</v>
      </c>
      <c r="DH104" s="340">
        <v>0</v>
      </c>
      <c r="DI104" s="340">
        <v>0</v>
      </c>
      <c r="DJ104" s="341">
        <f t="shared" si="61"/>
        <v>0</v>
      </c>
      <c r="DK104" s="340">
        <f>VLOOKUP($D104,'[2]S251 Template'!$D$17:$BL$100,52,0)</f>
        <v>512750.08554</v>
      </c>
      <c r="DL104" s="340">
        <f>VLOOKUP($D104,'[2]S251 Template'!$D$17:$BL$100,53,0)</f>
        <v>40145.4926</v>
      </c>
      <c r="DM104" s="340">
        <f>VLOOKUP($D104,'[2]S251 Template'!$D$17:$BL$100,54,0)</f>
        <v>0</v>
      </c>
      <c r="DN104" s="340">
        <f>VLOOKUP($D104,'[2]S251 Template'!$D$17:$BL$100,55,0)</f>
        <v>2960.79</v>
      </c>
      <c r="DO104" s="340">
        <f>VLOOKUP($D104,'[2]S251 Template'!$D$17:$BL$100,56,0)</f>
        <v>1032179.25</v>
      </c>
      <c r="DP104" s="340">
        <f>VLOOKUP($D104,'[2]S251 Template'!$D$17:$BL$100,57,0)</f>
        <v>92905.43333333333</v>
      </c>
      <c r="DQ104" s="340">
        <f>VLOOKUP($D104,'[2]S251 Template'!$D$17:$BL$100,58,0)</f>
        <v>0</v>
      </c>
      <c r="DR104" s="340">
        <f>VLOOKUP($D104,'[2]S251 Template'!$D$17:$BL$100,59,0)</f>
        <v>43014.51</v>
      </c>
      <c r="DS104" s="340">
        <f>VLOOKUP($D104,'[2]S251 Template'!$D$17:$BL$100,60,0)</f>
        <v>13380</v>
      </c>
      <c r="DT104" s="340">
        <f>VLOOKUP($D104,'[2]S251 Template'!$D$17:$BL$100,61,0)</f>
        <v>0</v>
      </c>
      <c r="DU104" s="341">
        <f t="shared" si="62"/>
        <v>1737335.5614733333</v>
      </c>
      <c r="DV104" s="340">
        <f>VLOOKUP($D104,'[2]S251 Template'!$D$17:$DI$100,63,0)</f>
        <v>33992.1407779816</v>
      </c>
      <c r="DW104" s="340">
        <f>VLOOKUP($D104,'[2]S251 Template'!$D$17:$DI$100,64,0)</f>
        <v>178849.4</v>
      </c>
      <c r="DX104" s="340">
        <f>VLOOKUP($D104,'[2]S251 Template'!$D$17:$DI$100,65,0)</f>
        <v>304457.08</v>
      </c>
      <c r="DY104" s="340">
        <f>VLOOKUP($D104,'[2]S251 Template'!$D$17:$DI$100,66,0)</f>
        <v>176313.38</v>
      </c>
      <c r="DZ104" s="341">
        <f t="shared" si="63"/>
        <v>693612.0007779816</v>
      </c>
      <c r="EA104" s="340">
        <f>VLOOKUP($D104,'[2]S251 Template'!$D$17:$DI$100,69,0)</f>
        <v>20000</v>
      </c>
      <c r="EB104" s="340">
        <f>VLOOKUP($D104,'[2]S251 Template'!$D$17:$DI$100,70,0)</f>
        <v>0</v>
      </c>
      <c r="EC104" s="340">
        <f>VLOOKUP($D104,'[2]S251 Template'!$D$17:$DI$100,71,0)</f>
        <v>0</v>
      </c>
      <c r="ED104" s="340">
        <f>VLOOKUP($D104,'[2]S251 Template'!$D$17:$DI$100,72,0)</f>
        <v>0</v>
      </c>
      <c r="EE104" s="340">
        <f>VLOOKUP($D104,'[2]S251 Template'!$D$17:$DI$100,73,0)</f>
        <v>0</v>
      </c>
      <c r="EF104" s="340">
        <f>VLOOKUP($D104,'[2]S251 Template'!$D$17:$DI$100,74,0)</f>
        <v>0</v>
      </c>
      <c r="EG104" s="340">
        <f>VLOOKUP($D104,'[2]S251 Template'!$D$17:$DI$100,75,0)</f>
        <v>20567.2575</v>
      </c>
      <c r="EH104" s="340">
        <f>VLOOKUP($D104,'[2]S251 Template'!$D$17:$DI$100,76,0)</f>
        <v>0</v>
      </c>
      <c r="EI104" s="340">
        <v>0</v>
      </c>
      <c r="EJ104" s="341">
        <f>SUM(EA104:EI104)</f>
        <v>40567.2575</v>
      </c>
      <c r="EK104" s="340">
        <f>VLOOKUP($D104,'[2]S251 Template'!$D$17:$DI$100,78,0)</f>
        <v>29904.48</v>
      </c>
      <c r="EL104" s="340">
        <f>VLOOKUP($D104,'[2]S251 Template'!$D$17:$DI$100,79,0)</f>
        <v>2735</v>
      </c>
      <c r="EM104" s="340">
        <f>VLOOKUP($D104,'[2]S251 Template'!$D$17:$DI$100,80,0)</f>
        <v>327045</v>
      </c>
      <c r="EN104" s="340">
        <v>0</v>
      </c>
      <c r="EO104" s="340">
        <v>0</v>
      </c>
      <c r="EP104" s="340">
        <v>0</v>
      </c>
      <c r="EQ104" s="340">
        <v>0</v>
      </c>
      <c r="ER104" s="340">
        <v>0</v>
      </c>
      <c r="ES104" s="340">
        <v>0</v>
      </c>
      <c r="ET104" s="340">
        <v>0</v>
      </c>
      <c r="EU104" s="340">
        <v>0</v>
      </c>
      <c r="EV104" s="341">
        <f>SUM(EK104:EU104)</f>
        <v>359684.48</v>
      </c>
      <c r="EW104" s="340">
        <f>VLOOKUP($D104,'[2]S251 Template'!$D$17:$DI$100,84,0)</f>
        <v>0</v>
      </c>
      <c r="EX104" s="340">
        <f>VLOOKUP($D104,'[2]S251 Template'!$D$17:$DI$100,85,0)</f>
        <v>0</v>
      </c>
      <c r="EY104" s="340">
        <f>VLOOKUP($D104,'[2]S251 Template'!$D$17:$DI$100,86,0)</f>
        <v>9000</v>
      </c>
      <c r="EZ104" s="340">
        <f>VLOOKUP($D104,'[2]S251 Template'!$D$17:$DI$100,87,0)</f>
        <v>0</v>
      </c>
      <c r="FA104" s="340">
        <f>VLOOKUP($D104,'[2]S251 Template'!$D$17:$DI$100,88,0)</f>
        <v>0</v>
      </c>
      <c r="FB104" s="340">
        <f>VLOOKUP($D104,'[2]S251 Template'!$D$17:$DI$100,89,0)</f>
        <v>0</v>
      </c>
      <c r="FC104" s="340">
        <f>VLOOKUP($D104,'[2]S251 Template'!$D$17:$DI$100,90,0)</f>
        <v>0</v>
      </c>
      <c r="FD104" s="340">
        <f>VLOOKUP($D104,'[2]S251 Template'!$D$17:$DI$100,91,0)</f>
        <v>0</v>
      </c>
      <c r="FE104" s="340">
        <v>0</v>
      </c>
      <c r="FF104" s="341">
        <f>SUM(EW104:FE104)</f>
        <v>9000</v>
      </c>
      <c r="FG104" s="340">
        <v>0</v>
      </c>
      <c r="FH104" s="340">
        <v>0</v>
      </c>
      <c r="FI104" s="341">
        <f t="shared" si="64"/>
        <v>0</v>
      </c>
      <c r="FJ104" s="340">
        <f>VLOOKUP($D104,'[2]S251 Template'!$D$17:$DI$100,96,0)</f>
        <v>0</v>
      </c>
      <c r="FK104" s="340">
        <f>VLOOKUP($D104,'[2]S251 Template'!$D$17:$DI$100,97,0)</f>
        <v>0</v>
      </c>
      <c r="FL104" s="340">
        <f>VLOOKUP($D104,'[2]S251 Template'!$D$17:$DI$100,98,0)</f>
        <v>-124050</v>
      </c>
      <c r="FM104" s="340">
        <v>0</v>
      </c>
      <c r="FN104" s="341">
        <f>SUM(FJ104:FM104)</f>
        <v>-124050</v>
      </c>
      <c r="FO104" s="340">
        <f>VLOOKUP($D104,'[2]S251 Template'!$D$17:$DI$100,100,0)</f>
        <v>0</v>
      </c>
      <c r="FP104" s="341">
        <f t="shared" si="65"/>
        <v>0</v>
      </c>
      <c r="FQ104" s="345">
        <f t="shared" si="66"/>
        <v>9445442.226678073</v>
      </c>
      <c r="FR104" s="340">
        <f>VLOOKUP(D104,'[2]S251 Template'!$D$88:$DB$100,103,0)</f>
        <v>127</v>
      </c>
      <c r="FS104" s="341">
        <f t="shared" si="67"/>
        <v>1381</v>
      </c>
      <c r="FT104" s="341">
        <f t="shared" si="68"/>
        <v>6839.567144589481</v>
      </c>
      <c r="FU104" s="346" t="s">
        <v>518</v>
      </c>
      <c r="FV104" s="340">
        <f>VLOOKUP(D104,'[6]Sheet1'!$A$3:$E$87,5,0)</f>
        <v>448800</v>
      </c>
      <c r="FW104" s="340">
        <v>0</v>
      </c>
      <c r="FX104" s="340">
        <v>0</v>
      </c>
      <c r="FY104" s="340">
        <f t="shared" si="69"/>
        <v>2086973.7509827833</v>
      </c>
    </row>
    <row r="105" spans="1:181" ht="14.25" thickBot="1" thickTop="1">
      <c r="A105" s="113"/>
      <c r="B105" s="338"/>
      <c r="C105" s="320" t="s">
        <v>352</v>
      </c>
      <c r="D105" s="20">
        <v>4289</v>
      </c>
      <c r="E105" s="338"/>
      <c r="F105" s="401" t="s">
        <v>281</v>
      </c>
      <c r="G105" s="340">
        <v>0</v>
      </c>
      <c r="H105" s="340">
        <v>0</v>
      </c>
      <c r="I105" s="340">
        <v>0</v>
      </c>
      <c r="J105" s="340">
        <v>0</v>
      </c>
      <c r="K105" s="340">
        <v>0</v>
      </c>
      <c r="L105" s="341">
        <f t="shared" si="48"/>
        <v>0</v>
      </c>
      <c r="M105" s="345">
        <f t="shared" si="49"/>
        <v>0</v>
      </c>
      <c r="N105" s="341">
        <f t="shared" si="50"/>
        <v>0</v>
      </c>
      <c r="O105" s="340">
        <v>0</v>
      </c>
      <c r="P105" s="340">
        <v>0</v>
      </c>
      <c r="Q105" s="340">
        <v>0</v>
      </c>
      <c r="R105" s="340">
        <v>0</v>
      </c>
      <c r="S105" s="342">
        <f t="shared" si="51"/>
        <v>0</v>
      </c>
      <c r="T105" s="341">
        <f t="shared" si="52"/>
        <v>0</v>
      </c>
      <c r="U105" s="81"/>
      <c r="V105" s="81"/>
      <c r="W105" s="81"/>
      <c r="X105" s="81"/>
      <c r="Y105" s="81"/>
      <c r="Z105" s="81"/>
      <c r="AA105" s="81"/>
      <c r="AB105" s="81"/>
      <c r="AC105" s="81"/>
      <c r="AD105" s="81"/>
      <c r="AE105" s="81"/>
      <c r="AF105" s="81"/>
      <c r="AG105" s="81"/>
      <c r="AH105" s="81"/>
      <c r="AI105" s="81"/>
      <c r="AJ105" s="81"/>
      <c r="AK105" s="81"/>
      <c r="AL105" s="121"/>
      <c r="AM105" s="340">
        <v>0</v>
      </c>
      <c r="AN105" s="340">
        <v>0</v>
      </c>
      <c r="AO105" s="340">
        <v>0</v>
      </c>
      <c r="AP105" s="340">
        <v>0</v>
      </c>
      <c r="AQ105" s="340">
        <v>0</v>
      </c>
      <c r="AR105" s="340">
        <v>0</v>
      </c>
      <c r="AS105" s="340">
        <v>0</v>
      </c>
      <c r="AT105" s="340">
        <v>0</v>
      </c>
      <c r="AU105" s="340">
        <v>0</v>
      </c>
      <c r="AV105" s="340">
        <v>0</v>
      </c>
      <c r="AW105" s="340">
        <f>VLOOKUP($D105,'[2]S251 Template'!$D$17:$DI$100,17,0)</f>
        <v>236</v>
      </c>
      <c r="AX105" s="340">
        <f>VLOOKUP($D105,'[2]S251 Template'!$D$17:$DI$100,18,0)</f>
        <v>234</v>
      </c>
      <c r="AY105" s="340">
        <f>VLOOKUP($D105,'[2]S251 Template'!$D$17:$DI$100,19,0)</f>
        <v>234</v>
      </c>
      <c r="AZ105" s="340">
        <f>VLOOKUP($D105,'[2]S251 Template'!$D$17:$DI$100,20,0)</f>
        <v>237</v>
      </c>
      <c r="BA105" s="340">
        <f>VLOOKUP($D105,'[2]S251 Template'!$D$17:$DI$100,21,0)</f>
        <v>230</v>
      </c>
      <c r="BB105" s="340">
        <v>0</v>
      </c>
      <c r="BC105" s="361">
        <f t="shared" si="53"/>
        <v>4962956.167602</v>
      </c>
      <c r="BD105" s="341">
        <f t="shared" si="54"/>
        <v>1171</v>
      </c>
      <c r="BE105" s="81"/>
      <c r="BF105" s="81"/>
      <c r="BG105" s="81"/>
      <c r="BH105" s="81"/>
      <c r="BI105" s="81"/>
      <c r="BJ105" s="81"/>
      <c r="BK105" s="81"/>
      <c r="BL105" s="81"/>
      <c r="BM105" s="81"/>
      <c r="BN105" s="81"/>
      <c r="BO105" s="81"/>
      <c r="BP105" s="121"/>
      <c r="BQ105" s="340">
        <v>0</v>
      </c>
      <c r="BR105" s="340">
        <v>0</v>
      </c>
      <c r="BS105" s="340">
        <v>0</v>
      </c>
      <c r="BT105" s="340">
        <v>0</v>
      </c>
      <c r="BU105" s="340">
        <v>0</v>
      </c>
      <c r="BV105" s="340">
        <v>0</v>
      </c>
      <c r="BW105" s="340">
        <v>0</v>
      </c>
      <c r="BX105" s="340">
        <v>0</v>
      </c>
      <c r="BY105" s="340">
        <v>0</v>
      </c>
      <c r="BZ105" s="340">
        <v>0</v>
      </c>
      <c r="CA105" s="340">
        <v>0</v>
      </c>
      <c r="CB105" s="342">
        <f t="shared" si="55"/>
        <v>0</v>
      </c>
      <c r="CC105" s="340">
        <v>0</v>
      </c>
      <c r="CD105" s="340">
        <v>0</v>
      </c>
      <c r="CE105" s="340">
        <v>0</v>
      </c>
      <c r="CF105" s="340">
        <f>VLOOKUP($D105,'[2]S251 Template'!$D$17:$AK$100,29,0)</f>
        <v>71787.23999999999</v>
      </c>
      <c r="CG105" s="340">
        <f>VLOOKUP($D105,'[2]S251 Template'!$D$17:$AK$100,30,0)</f>
        <v>0</v>
      </c>
      <c r="CH105" s="340">
        <v>0</v>
      </c>
      <c r="CI105" s="340">
        <f>VLOOKUP($D105,'[2]S251 Template'!$D$17:$AK$100,32,0)</f>
        <v>147090.96</v>
      </c>
      <c r="CJ105" s="340">
        <f>VLOOKUP($D105,'[2]S251 Template'!$D$17:$AK$100,33,0)</f>
        <v>7313.13</v>
      </c>
      <c r="CK105" s="340">
        <f>VLOOKUP($D105,'[2]S251 Template'!$D$17:$AK$100,34,0)</f>
        <v>5750</v>
      </c>
      <c r="CL105" s="340">
        <v>0</v>
      </c>
      <c r="CM105" s="340">
        <v>0</v>
      </c>
      <c r="CN105" s="340">
        <v>0</v>
      </c>
      <c r="CO105" s="340">
        <v>0</v>
      </c>
      <c r="CP105" s="340">
        <v>0</v>
      </c>
      <c r="CQ105" s="340">
        <v>0</v>
      </c>
      <c r="CR105" s="340">
        <v>18871.53863323898</v>
      </c>
      <c r="CS105" s="340">
        <v>0</v>
      </c>
      <c r="CT105" s="341">
        <f t="shared" si="56"/>
        <v>250812.86863323898</v>
      </c>
      <c r="CU105" s="340">
        <f>VLOOKUP($D105,'[2]S251 Template'!$D$88:$AN$100,36,0)</f>
        <v>1324748</v>
      </c>
      <c r="CV105" s="340">
        <f>VLOOKUP($D105,'[2]S251 Template'!$D$88:$AN$100,37,0)</f>
        <v>27001.889157183225</v>
      </c>
      <c r="CW105" s="341">
        <f t="shared" si="57"/>
        <v>1351749.8891571832</v>
      </c>
      <c r="CX105" s="340">
        <f>VLOOKUP($D105,'[2]S251 Template'!$D$17:$AR$100,39,0)</f>
        <v>7870.4904096</v>
      </c>
      <c r="CY105" s="340">
        <f>VLOOKUP($D105,'[2]S251 Template'!$D$17:$AR$100,40,0)</f>
        <v>6518.867568675001</v>
      </c>
      <c r="CZ105" s="340">
        <f>VLOOKUP($D105,'[2]S251 Template'!$D$17:$AR$100,41,0)</f>
        <v>0</v>
      </c>
      <c r="DA105" s="341">
        <f t="shared" si="58"/>
        <v>14389.357978275002</v>
      </c>
      <c r="DB105" s="340">
        <f>VLOOKUP(D105,'[2]S251 Template'!$D$17:$AT$100,43,0)</f>
        <v>481662</v>
      </c>
      <c r="DC105" s="340">
        <v>0</v>
      </c>
      <c r="DD105" s="341">
        <f t="shared" si="59"/>
        <v>481662</v>
      </c>
      <c r="DE105" s="340">
        <f>VLOOKUP(D105,'[2]S251 Template'!$D$17:$AW$100,46,0)</f>
        <v>0</v>
      </c>
      <c r="DF105" s="340">
        <v>0</v>
      </c>
      <c r="DG105" s="341">
        <f t="shared" si="60"/>
        <v>0</v>
      </c>
      <c r="DH105" s="340">
        <v>0</v>
      </c>
      <c r="DI105" s="340">
        <v>0</v>
      </c>
      <c r="DJ105" s="341">
        <f t="shared" si="61"/>
        <v>0</v>
      </c>
      <c r="DK105" s="340">
        <f>VLOOKUP($D105,'[2]S251 Template'!$D$17:$BL$100,52,0)</f>
        <v>487625.68521333335</v>
      </c>
      <c r="DL105" s="340">
        <f>VLOOKUP($D105,'[2]S251 Template'!$D$17:$BL$100,53,0)</f>
        <v>23040.02184</v>
      </c>
      <c r="DM105" s="340">
        <f>VLOOKUP($D105,'[2]S251 Template'!$D$17:$BL$100,54,0)</f>
        <v>0</v>
      </c>
      <c r="DN105" s="340">
        <f>VLOOKUP($D105,'[2]S251 Template'!$D$17:$BL$100,55,0)</f>
        <v>1268.91</v>
      </c>
      <c r="DO105" s="340">
        <f>VLOOKUP($D105,'[2]S251 Template'!$D$17:$BL$100,56,0)</f>
        <v>606436.25</v>
      </c>
      <c r="DP105" s="340">
        <f>VLOOKUP($D105,'[2]S251 Template'!$D$17:$BL$100,57,0)</f>
        <v>40393.666666666664</v>
      </c>
      <c r="DQ105" s="340">
        <f>VLOOKUP($D105,'[2]S251 Template'!$D$17:$BL$100,58,0)</f>
        <v>0</v>
      </c>
      <c r="DR105" s="340">
        <f>VLOOKUP($D105,'[2]S251 Template'!$D$17:$BL$100,59,0)</f>
        <v>43014.51</v>
      </c>
      <c r="DS105" s="340">
        <f>VLOOKUP($D105,'[2]S251 Template'!$D$17:$BL$100,60,0)</f>
        <v>4333</v>
      </c>
      <c r="DT105" s="340">
        <f>VLOOKUP($D105,'[2]S251 Template'!$D$17:$BL$100,61,0)</f>
        <v>0</v>
      </c>
      <c r="DU105" s="341">
        <f t="shared" si="62"/>
        <v>1206112.04372</v>
      </c>
      <c r="DV105" s="340">
        <f>VLOOKUP($D105,'[2]S251 Template'!$D$17:$DI$100,63,0)</f>
        <v>25392.112741771543</v>
      </c>
      <c r="DW105" s="340">
        <f>VLOOKUP($D105,'[2]S251 Template'!$D$17:$DI$100,64,0)</f>
        <v>132143.415</v>
      </c>
      <c r="DX105" s="340">
        <f>VLOOKUP($D105,'[2]S251 Template'!$D$17:$DI$100,65,0)</f>
        <v>244173.03999999998</v>
      </c>
      <c r="DY105" s="340">
        <f>VLOOKUP($D105,'[2]S251 Template'!$D$17:$DI$100,66,0)</f>
        <v>141402.44</v>
      </c>
      <c r="DZ105" s="341">
        <f t="shared" si="63"/>
        <v>543111.0077417715</v>
      </c>
      <c r="EA105" s="340">
        <f>VLOOKUP($D105,'[2]S251 Template'!$D$17:$DI$100,69,0)</f>
        <v>0</v>
      </c>
      <c r="EB105" s="340">
        <f>VLOOKUP($D105,'[2]S251 Template'!$D$17:$DI$100,70,0)</f>
        <v>0</v>
      </c>
      <c r="EC105" s="340">
        <f>VLOOKUP($D105,'[2]S251 Template'!$D$17:$DI$100,71,0)</f>
        <v>0</v>
      </c>
      <c r="ED105" s="340">
        <f>VLOOKUP($D105,'[2]S251 Template'!$D$17:$DI$100,72,0)</f>
        <v>0</v>
      </c>
      <c r="EE105" s="340">
        <f>VLOOKUP($D105,'[2]S251 Template'!$D$17:$DI$100,73,0)</f>
        <v>0</v>
      </c>
      <c r="EF105" s="340">
        <f>VLOOKUP($D105,'[2]S251 Template'!$D$17:$DI$100,74,0)</f>
        <v>0</v>
      </c>
      <c r="EG105" s="340">
        <f>VLOOKUP($D105,'[2]S251 Template'!$D$17:$DI$100,75,0)</f>
        <v>57536.832474</v>
      </c>
      <c r="EH105" s="340">
        <f>VLOOKUP($D105,'[2]S251 Template'!$D$17:$DI$100,76,0)</f>
        <v>0</v>
      </c>
      <c r="EI105" s="340">
        <v>0</v>
      </c>
      <c r="EJ105" s="341">
        <f>SUM(EA105:EI105)</f>
        <v>57536.832474</v>
      </c>
      <c r="EK105" s="340">
        <f>VLOOKUP($D105,'[2]S251 Template'!$D$17:$DI$100,78,0)</f>
        <v>16613.6</v>
      </c>
      <c r="EL105" s="340">
        <f>VLOOKUP($D105,'[2]S251 Template'!$D$17:$DI$100,79,0)</f>
        <v>23048.900000000023</v>
      </c>
      <c r="EM105" s="340">
        <f>VLOOKUP($D105,'[2]S251 Template'!$D$17:$DI$100,80,0)</f>
        <v>384840</v>
      </c>
      <c r="EN105" s="340">
        <v>0</v>
      </c>
      <c r="EO105" s="340">
        <v>0</v>
      </c>
      <c r="EP105" s="340">
        <v>0</v>
      </c>
      <c r="EQ105" s="340">
        <v>0</v>
      </c>
      <c r="ER105" s="340">
        <v>0</v>
      </c>
      <c r="ES105" s="340">
        <v>0</v>
      </c>
      <c r="ET105" s="340">
        <v>0</v>
      </c>
      <c r="EU105" s="340">
        <v>0</v>
      </c>
      <c r="EV105" s="341">
        <f>SUM(EK105:EU105)</f>
        <v>424502.5</v>
      </c>
      <c r="EW105" s="340">
        <f>VLOOKUP($D105,'[2]S251 Template'!$D$17:$DI$100,84,0)</f>
        <v>0</v>
      </c>
      <c r="EX105" s="340">
        <f>VLOOKUP($D105,'[2]S251 Template'!$D$17:$DI$100,85,0)</f>
        <v>0</v>
      </c>
      <c r="EY105" s="340">
        <f>VLOOKUP($D105,'[2]S251 Template'!$D$17:$DI$100,86,0)</f>
        <v>45000</v>
      </c>
      <c r="EZ105" s="340">
        <f>VLOOKUP($D105,'[2]S251 Template'!$D$17:$DI$100,87,0)</f>
        <v>0</v>
      </c>
      <c r="FA105" s="340">
        <f>VLOOKUP($D105,'[2]S251 Template'!$D$17:$DI$100,88,0)</f>
        <v>0</v>
      </c>
      <c r="FB105" s="340">
        <f>VLOOKUP($D105,'[2]S251 Template'!$D$17:$DI$100,89,0)</f>
        <v>0</v>
      </c>
      <c r="FC105" s="340">
        <f>VLOOKUP($D105,'[2]S251 Template'!$D$17:$DI$100,90,0)</f>
        <v>0</v>
      </c>
      <c r="FD105" s="340">
        <f>VLOOKUP($D105,'[2]S251 Template'!$D$17:$DI$100,91,0)</f>
        <v>0</v>
      </c>
      <c r="FE105" s="340">
        <v>0</v>
      </c>
      <c r="FF105" s="341">
        <f>SUM(EW105:FE105)</f>
        <v>45000</v>
      </c>
      <c r="FG105" s="340">
        <v>0</v>
      </c>
      <c r="FH105" s="340">
        <v>0</v>
      </c>
      <c r="FI105" s="341">
        <f t="shared" si="64"/>
        <v>0</v>
      </c>
      <c r="FJ105" s="340">
        <f>VLOOKUP($D105,'[2]S251 Template'!$D$17:$DI$100,96,0)</f>
        <v>0</v>
      </c>
      <c r="FK105" s="340">
        <f>VLOOKUP($D105,'[2]S251 Template'!$D$17:$DI$100,97,0)</f>
        <v>0</v>
      </c>
      <c r="FL105" s="340">
        <f>VLOOKUP($D105,'[2]S251 Template'!$D$17:$DI$100,98,0)</f>
        <v>-148312</v>
      </c>
      <c r="FM105" s="340">
        <v>0</v>
      </c>
      <c r="FN105" s="341">
        <f>SUM(FJ105:FM105)</f>
        <v>-148312</v>
      </c>
      <c r="FO105" s="340">
        <f>VLOOKUP($D105,'[2]S251 Template'!$D$17:$DI$100,100,0)</f>
        <v>0</v>
      </c>
      <c r="FP105" s="341">
        <f t="shared" si="65"/>
        <v>0</v>
      </c>
      <c r="FQ105" s="345">
        <f t="shared" si="66"/>
        <v>9189520.66730647</v>
      </c>
      <c r="FR105" s="340">
        <f>VLOOKUP(D105,'[2]S251 Template'!$D$88:$DB$100,103,0)</f>
        <v>244</v>
      </c>
      <c r="FS105" s="341">
        <f t="shared" si="67"/>
        <v>1415</v>
      </c>
      <c r="FT105" s="341">
        <f t="shared" si="68"/>
        <v>6494.360895622946</v>
      </c>
      <c r="FU105" s="346" t="s">
        <v>518</v>
      </c>
      <c r="FV105" s="340">
        <f>VLOOKUP(D105,'[6]Sheet1'!$A$3:$E$87,5,0)</f>
        <v>253200</v>
      </c>
      <c r="FW105" s="340">
        <v>0</v>
      </c>
      <c r="FX105" s="340">
        <v>0</v>
      </c>
      <c r="FY105" s="340">
        <f t="shared" si="69"/>
        <v>1702163.401698275</v>
      </c>
    </row>
    <row r="106" spans="1:181" ht="14.25" thickBot="1" thickTop="1">
      <c r="A106" s="113"/>
      <c r="B106" s="338"/>
      <c r="C106" s="320" t="s">
        <v>353</v>
      </c>
      <c r="D106" s="20">
        <v>4323</v>
      </c>
      <c r="E106" s="338"/>
      <c r="F106" s="401" t="s">
        <v>281</v>
      </c>
      <c r="G106" s="340">
        <v>0</v>
      </c>
      <c r="H106" s="340">
        <v>0</v>
      </c>
      <c r="I106" s="340">
        <v>0</v>
      </c>
      <c r="J106" s="340">
        <v>0</v>
      </c>
      <c r="K106" s="340">
        <v>0</v>
      </c>
      <c r="L106" s="341">
        <f t="shared" si="48"/>
        <v>0</v>
      </c>
      <c r="M106" s="345">
        <f t="shared" si="49"/>
        <v>0</v>
      </c>
      <c r="N106" s="341">
        <f t="shared" si="50"/>
        <v>0</v>
      </c>
      <c r="O106" s="340">
        <v>0</v>
      </c>
      <c r="P106" s="340">
        <v>0</v>
      </c>
      <c r="Q106" s="340">
        <v>0</v>
      </c>
      <c r="R106" s="340">
        <v>0</v>
      </c>
      <c r="S106" s="342">
        <f t="shared" si="51"/>
        <v>0</v>
      </c>
      <c r="T106" s="341">
        <f t="shared" si="52"/>
        <v>0</v>
      </c>
      <c r="U106" s="81"/>
      <c r="V106" s="81"/>
      <c r="W106" s="81"/>
      <c r="X106" s="81"/>
      <c r="Y106" s="81"/>
      <c r="Z106" s="81"/>
      <c r="AA106" s="81"/>
      <c r="AB106" s="81"/>
      <c r="AC106" s="81"/>
      <c r="AD106" s="81"/>
      <c r="AE106" s="81"/>
      <c r="AF106" s="81"/>
      <c r="AG106" s="81"/>
      <c r="AH106" s="81"/>
      <c r="AI106" s="81"/>
      <c r="AJ106" s="81"/>
      <c r="AK106" s="81"/>
      <c r="AL106" s="121"/>
      <c r="AM106" s="340">
        <v>0</v>
      </c>
      <c r="AN106" s="340">
        <v>0</v>
      </c>
      <c r="AO106" s="340">
        <v>0</v>
      </c>
      <c r="AP106" s="340">
        <v>0</v>
      </c>
      <c r="AQ106" s="340">
        <v>0</v>
      </c>
      <c r="AR106" s="340">
        <v>0</v>
      </c>
      <c r="AS106" s="340">
        <v>0</v>
      </c>
      <c r="AT106" s="340">
        <v>0</v>
      </c>
      <c r="AU106" s="340">
        <v>0</v>
      </c>
      <c r="AV106" s="340">
        <v>0</v>
      </c>
      <c r="AW106" s="340">
        <f>VLOOKUP($D106,'[2]S251 Template'!$D$17:$DI$100,17,0)</f>
        <v>176</v>
      </c>
      <c r="AX106" s="340">
        <f>VLOOKUP($D106,'[2]S251 Template'!$D$17:$DI$100,18,0)</f>
        <v>183</v>
      </c>
      <c r="AY106" s="340">
        <f>VLOOKUP($D106,'[2]S251 Template'!$D$17:$DI$100,19,0)</f>
        <v>192</v>
      </c>
      <c r="AZ106" s="340">
        <f>VLOOKUP($D106,'[2]S251 Template'!$D$17:$DI$100,20,0)</f>
        <v>148</v>
      </c>
      <c r="BA106" s="340">
        <f>VLOOKUP($D106,'[2]S251 Template'!$D$17:$DI$100,21,0)</f>
        <v>129</v>
      </c>
      <c r="BB106" s="340">
        <v>0</v>
      </c>
      <c r="BC106" s="361">
        <f t="shared" si="53"/>
        <v>3504036.074406001</v>
      </c>
      <c r="BD106" s="341">
        <f t="shared" si="54"/>
        <v>828</v>
      </c>
      <c r="BE106" s="81"/>
      <c r="BF106" s="81"/>
      <c r="BG106" s="81"/>
      <c r="BH106" s="81"/>
      <c r="BI106" s="81"/>
      <c r="BJ106" s="81"/>
      <c r="BK106" s="81"/>
      <c r="BL106" s="81"/>
      <c r="BM106" s="81"/>
      <c r="BN106" s="81"/>
      <c r="BO106" s="81"/>
      <c r="BP106" s="121"/>
      <c r="BQ106" s="340">
        <v>0</v>
      </c>
      <c r="BR106" s="340">
        <v>0</v>
      </c>
      <c r="BS106" s="340">
        <v>0</v>
      </c>
      <c r="BT106" s="340">
        <v>0</v>
      </c>
      <c r="BU106" s="340">
        <v>0</v>
      </c>
      <c r="BV106" s="340">
        <v>0</v>
      </c>
      <c r="BW106" s="340">
        <v>0</v>
      </c>
      <c r="BX106" s="340">
        <v>0</v>
      </c>
      <c r="BY106" s="340">
        <v>0</v>
      </c>
      <c r="BZ106" s="340">
        <v>0</v>
      </c>
      <c r="CA106" s="340">
        <v>0</v>
      </c>
      <c r="CB106" s="342">
        <f t="shared" si="55"/>
        <v>0</v>
      </c>
      <c r="CC106" s="340">
        <v>0</v>
      </c>
      <c r="CD106" s="340">
        <v>0</v>
      </c>
      <c r="CE106" s="340">
        <v>0</v>
      </c>
      <c r="CF106" s="340">
        <f>VLOOKUP($D106,'[2]S251 Template'!$D$17:$AK$100,29,0)</f>
        <v>0</v>
      </c>
      <c r="CG106" s="340">
        <f>VLOOKUP($D106,'[2]S251 Template'!$D$17:$AK$100,30,0)</f>
        <v>0</v>
      </c>
      <c r="CH106" s="340">
        <v>0</v>
      </c>
      <c r="CI106" s="340">
        <f>VLOOKUP($D106,'[2]S251 Template'!$D$17:$AK$100,32,0)</f>
        <v>161343.96</v>
      </c>
      <c r="CJ106" s="340">
        <f>VLOOKUP($D106,'[2]S251 Template'!$D$17:$AK$100,33,0)</f>
        <v>4365.45</v>
      </c>
      <c r="CK106" s="340">
        <f>VLOOKUP($D106,'[2]S251 Template'!$D$17:$AK$100,34,0)</f>
        <v>4065</v>
      </c>
      <c r="CL106" s="340">
        <v>0</v>
      </c>
      <c r="CM106" s="340">
        <v>0</v>
      </c>
      <c r="CN106" s="340">
        <v>0</v>
      </c>
      <c r="CO106" s="340">
        <v>0</v>
      </c>
      <c r="CP106" s="340">
        <v>0</v>
      </c>
      <c r="CQ106" s="340">
        <v>0</v>
      </c>
      <c r="CR106" s="340">
        <v>13343.837735543873</v>
      </c>
      <c r="CS106" s="340">
        <v>0</v>
      </c>
      <c r="CT106" s="341">
        <f t="shared" si="56"/>
        <v>183118.24773554388</v>
      </c>
      <c r="CU106" s="340">
        <f>VLOOKUP($D106,'[2]S251 Template'!$D$88:$AN$100,36,0)</f>
        <v>0</v>
      </c>
      <c r="CV106" s="340">
        <f>VLOOKUP($D106,'[2]S251 Template'!$D$88:$AN$100,37,0)</f>
        <v>0</v>
      </c>
      <c r="CW106" s="341">
        <f t="shared" si="57"/>
        <v>0</v>
      </c>
      <c r="CX106" s="340">
        <f>VLOOKUP($D106,'[2]S251 Template'!$D$17:$AR$100,39,0)</f>
        <v>88824.10605120001</v>
      </c>
      <c r="CY106" s="340">
        <f>VLOOKUP($D106,'[2]S251 Template'!$D$17:$AR$100,40,0)</f>
        <v>52150.94054940001</v>
      </c>
      <c r="CZ106" s="340">
        <f>VLOOKUP($D106,'[2]S251 Template'!$D$17:$AR$100,41,0)</f>
        <v>0</v>
      </c>
      <c r="DA106" s="341">
        <f t="shared" si="58"/>
        <v>140975.0466006</v>
      </c>
      <c r="DB106" s="340">
        <f>VLOOKUP(D106,'[2]S251 Template'!$D$17:$AT$100,43,0)</f>
        <v>82826</v>
      </c>
      <c r="DC106" s="340">
        <v>0</v>
      </c>
      <c r="DD106" s="341">
        <f t="shared" si="59"/>
        <v>82826</v>
      </c>
      <c r="DE106" s="340">
        <f>VLOOKUP(D106,'[2]S251 Template'!$D$17:$AW$100,46,0)</f>
        <v>0</v>
      </c>
      <c r="DF106" s="340">
        <v>0</v>
      </c>
      <c r="DG106" s="341">
        <f t="shared" si="60"/>
        <v>0</v>
      </c>
      <c r="DH106" s="340">
        <v>0</v>
      </c>
      <c r="DI106" s="340">
        <v>0</v>
      </c>
      <c r="DJ106" s="341">
        <f t="shared" si="61"/>
        <v>0</v>
      </c>
      <c r="DK106" s="340">
        <f>VLOOKUP($D106,'[2]S251 Template'!$D$17:$BL$100,52,0)</f>
        <v>411898.61944000004</v>
      </c>
      <c r="DL106" s="340">
        <f>VLOOKUP($D106,'[2]S251 Template'!$D$17:$BL$100,53,0)</f>
        <v>47127.3174</v>
      </c>
      <c r="DM106" s="340">
        <f>VLOOKUP($D106,'[2]S251 Template'!$D$17:$BL$100,54,0)</f>
        <v>0</v>
      </c>
      <c r="DN106" s="340">
        <f>VLOOKUP($D106,'[2]S251 Template'!$D$17:$BL$100,55,0)</f>
        <v>0</v>
      </c>
      <c r="DO106" s="340">
        <f>VLOOKUP($D106,'[2]S251 Template'!$D$17:$BL$100,56,0)</f>
        <v>608086.4166666666</v>
      </c>
      <c r="DP106" s="340">
        <f>VLOOKUP($D106,'[2]S251 Template'!$D$17:$BL$100,57,0)</f>
        <v>0</v>
      </c>
      <c r="DQ106" s="340">
        <f>VLOOKUP($D106,'[2]S251 Template'!$D$17:$BL$100,58,0)</f>
        <v>0</v>
      </c>
      <c r="DR106" s="340">
        <f>VLOOKUP($D106,'[2]S251 Template'!$D$17:$BL$100,59,0)</f>
        <v>43014.51</v>
      </c>
      <c r="DS106" s="340">
        <f>VLOOKUP($D106,'[2]S251 Template'!$D$17:$BL$100,60,0)</f>
        <v>23203</v>
      </c>
      <c r="DT106" s="340">
        <f>VLOOKUP($D106,'[2]S251 Template'!$D$17:$BL$100,61,0)</f>
        <v>0</v>
      </c>
      <c r="DU106" s="341">
        <f t="shared" si="62"/>
        <v>1133329.8635066666</v>
      </c>
      <c r="DV106" s="340">
        <f>VLOOKUP($D106,'[2]S251 Template'!$D$17:$DI$100,63,0)</f>
        <v>19019.918304135706</v>
      </c>
      <c r="DW106" s="340">
        <f>VLOOKUP($D106,'[2]S251 Template'!$D$17:$DI$100,64,0)</f>
        <v>96536.88</v>
      </c>
      <c r="DX106" s="340">
        <f>VLOOKUP($D106,'[2]S251 Template'!$D$17:$DI$100,65,0)</f>
        <v>238947.24</v>
      </c>
      <c r="DY106" s="340">
        <f>VLOOKUP($D106,'[2]S251 Template'!$D$17:$DI$100,66,0)</f>
        <v>138376.13999999998</v>
      </c>
      <c r="DZ106" s="341">
        <f t="shared" si="63"/>
        <v>492880.1783041357</v>
      </c>
      <c r="EA106" s="340">
        <f>VLOOKUP($D106,'[2]S251 Template'!$D$17:$DI$100,69,0)</f>
        <v>0</v>
      </c>
      <c r="EB106" s="340">
        <f>VLOOKUP($D106,'[2]S251 Template'!$D$17:$DI$100,70,0)</f>
        <v>0</v>
      </c>
      <c r="EC106" s="340">
        <f>VLOOKUP($D106,'[2]S251 Template'!$D$17:$DI$100,71,0)</f>
        <v>0</v>
      </c>
      <c r="ED106" s="340">
        <f>VLOOKUP($D106,'[2]S251 Template'!$D$17:$DI$100,72,0)</f>
        <v>0</v>
      </c>
      <c r="EE106" s="340">
        <f>VLOOKUP($D106,'[2]S251 Template'!$D$17:$DI$100,73,0)</f>
        <v>0</v>
      </c>
      <c r="EF106" s="340">
        <f>VLOOKUP($D106,'[2]S251 Template'!$D$17:$DI$100,74,0)</f>
        <v>0</v>
      </c>
      <c r="EG106" s="340">
        <f>VLOOKUP($D106,'[2]S251 Template'!$D$17:$DI$100,75,0)</f>
        <v>0</v>
      </c>
      <c r="EH106" s="340">
        <f>VLOOKUP($D106,'[2]S251 Template'!$D$17:$DI$100,76,0)</f>
        <v>0</v>
      </c>
      <c r="EI106" s="340">
        <v>0</v>
      </c>
      <c r="EJ106" s="341">
        <f>SUM(EA106:EI106)</f>
        <v>0</v>
      </c>
      <c r="EK106" s="340">
        <f>VLOOKUP($D106,'[2]S251 Template'!$D$17:$DI$100,78,0)</f>
        <v>4208.778666666666</v>
      </c>
      <c r="EL106" s="340">
        <f>VLOOKUP($D106,'[2]S251 Template'!$D$17:$DI$100,79,0)</f>
        <v>88901.69999999995</v>
      </c>
      <c r="EM106" s="340">
        <f>VLOOKUP($D106,'[2]S251 Template'!$D$17:$DI$100,80,0)</f>
        <v>205431</v>
      </c>
      <c r="EN106" s="340">
        <v>0</v>
      </c>
      <c r="EO106" s="340">
        <v>0</v>
      </c>
      <c r="EP106" s="340">
        <v>0</v>
      </c>
      <c r="EQ106" s="340">
        <v>0</v>
      </c>
      <c r="ER106" s="340">
        <v>0</v>
      </c>
      <c r="ES106" s="340">
        <v>0</v>
      </c>
      <c r="ET106" s="340">
        <v>0</v>
      </c>
      <c r="EU106" s="340">
        <v>0</v>
      </c>
      <c r="EV106" s="341">
        <f>SUM(EK106:EU106)</f>
        <v>298541.4786666666</v>
      </c>
      <c r="EW106" s="340">
        <f>VLOOKUP($D106,'[2]S251 Template'!$D$17:$DI$100,84,0)</f>
        <v>0</v>
      </c>
      <c r="EX106" s="340">
        <f>VLOOKUP($D106,'[2]S251 Template'!$D$17:$DI$100,85,0)</f>
        <v>0</v>
      </c>
      <c r="EY106" s="340">
        <f>VLOOKUP($D106,'[2]S251 Template'!$D$17:$DI$100,86,0)</f>
        <v>9000</v>
      </c>
      <c r="EZ106" s="340">
        <f>VLOOKUP($D106,'[2]S251 Template'!$D$17:$DI$100,87,0)</f>
        <v>0</v>
      </c>
      <c r="FA106" s="340">
        <f>VLOOKUP($D106,'[2]S251 Template'!$D$17:$DI$100,88,0)</f>
        <v>0</v>
      </c>
      <c r="FB106" s="340">
        <f>VLOOKUP($D106,'[2]S251 Template'!$D$17:$DI$100,89,0)</f>
        <v>20000</v>
      </c>
      <c r="FC106" s="340">
        <f>VLOOKUP($D106,'[2]S251 Template'!$D$17:$DI$100,90,0)</f>
        <v>0</v>
      </c>
      <c r="FD106" s="340">
        <f>VLOOKUP($D106,'[2]S251 Template'!$D$17:$DI$100,91,0)</f>
        <v>0</v>
      </c>
      <c r="FE106" s="340">
        <v>0</v>
      </c>
      <c r="FF106" s="341">
        <f>SUM(EW106:FE106)</f>
        <v>29000</v>
      </c>
      <c r="FG106" s="340">
        <v>0</v>
      </c>
      <c r="FH106" s="340">
        <v>0</v>
      </c>
      <c r="FI106" s="341">
        <f t="shared" si="64"/>
        <v>0</v>
      </c>
      <c r="FJ106" s="340">
        <f>VLOOKUP($D106,'[2]S251 Template'!$D$17:$DI$100,96,0)</f>
        <v>0</v>
      </c>
      <c r="FK106" s="340">
        <f>VLOOKUP($D106,'[2]S251 Template'!$D$17:$DI$100,97,0)</f>
        <v>0</v>
      </c>
      <c r="FL106" s="340">
        <f>VLOOKUP($D106,'[2]S251 Template'!$D$17:$DI$100,98,0)</f>
        <v>0</v>
      </c>
      <c r="FM106" s="340">
        <v>0</v>
      </c>
      <c r="FN106" s="341">
        <f>SUM(FJ106:FM106)</f>
        <v>0</v>
      </c>
      <c r="FO106" s="340">
        <f>VLOOKUP($D106,'[2]S251 Template'!$D$17:$DI$100,100,0)</f>
        <v>0</v>
      </c>
      <c r="FP106" s="341">
        <f t="shared" si="65"/>
        <v>0</v>
      </c>
      <c r="FQ106" s="345">
        <f t="shared" si="66"/>
        <v>5864706.889219614</v>
      </c>
      <c r="FR106" s="340">
        <f>VLOOKUP(D106,'[2]S251 Template'!$D$88:$DB$100,103,0)</f>
        <v>0</v>
      </c>
      <c r="FS106" s="341">
        <f t="shared" si="67"/>
        <v>828</v>
      </c>
      <c r="FT106" s="341">
        <f t="shared" si="68"/>
        <v>7082.979334806297</v>
      </c>
      <c r="FU106" s="346" t="s">
        <v>518</v>
      </c>
      <c r="FV106" s="340">
        <f>VLOOKUP(D106,'[6]Sheet1'!$A$3:$E$87,5,0)</f>
        <v>255600</v>
      </c>
      <c r="FW106" s="340">
        <v>0</v>
      </c>
      <c r="FX106" s="340">
        <v>0</v>
      </c>
      <c r="FY106" s="340">
        <f t="shared" si="69"/>
        <v>1357130.9101072666</v>
      </c>
    </row>
    <row r="107" spans="1:181" ht="14.25" thickBot="1" thickTop="1">
      <c r="A107" s="113"/>
      <c r="B107" s="338"/>
      <c r="C107" s="320" t="s">
        <v>354</v>
      </c>
      <c r="D107" s="20">
        <v>4600</v>
      </c>
      <c r="E107" s="338"/>
      <c r="F107" s="401" t="s">
        <v>281</v>
      </c>
      <c r="G107" s="340">
        <v>0</v>
      </c>
      <c r="H107" s="340">
        <v>0</v>
      </c>
      <c r="I107" s="340">
        <v>0</v>
      </c>
      <c r="J107" s="340">
        <v>0</v>
      </c>
      <c r="K107" s="340">
        <v>0</v>
      </c>
      <c r="L107" s="341">
        <f t="shared" si="48"/>
        <v>0</v>
      </c>
      <c r="M107" s="345">
        <f t="shared" si="49"/>
        <v>0</v>
      </c>
      <c r="N107" s="341">
        <f t="shared" si="50"/>
        <v>0</v>
      </c>
      <c r="O107" s="340">
        <v>0</v>
      </c>
      <c r="P107" s="340">
        <v>0</v>
      </c>
      <c r="Q107" s="340">
        <v>0</v>
      </c>
      <c r="R107" s="340">
        <v>0</v>
      </c>
      <c r="S107" s="342">
        <f t="shared" si="51"/>
        <v>0</v>
      </c>
      <c r="T107" s="341">
        <f t="shared" si="52"/>
        <v>0</v>
      </c>
      <c r="U107" s="81"/>
      <c r="V107" s="81"/>
      <c r="W107" s="81"/>
      <c r="X107" s="81"/>
      <c r="Y107" s="81"/>
      <c r="Z107" s="81"/>
      <c r="AA107" s="81"/>
      <c r="AB107" s="81"/>
      <c r="AC107" s="81"/>
      <c r="AD107" s="81"/>
      <c r="AE107" s="81"/>
      <c r="AF107" s="81"/>
      <c r="AG107" s="81"/>
      <c r="AH107" s="81"/>
      <c r="AI107" s="81"/>
      <c r="AJ107" s="81"/>
      <c r="AK107" s="81"/>
      <c r="AL107" s="121"/>
      <c r="AM107" s="340">
        <v>0</v>
      </c>
      <c r="AN107" s="340">
        <v>0</v>
      </c>
      <c r="AO107" s="340">
        <v>0</v>
      </c>
      <c r="AP107" s="340">
        <v>0</v>
      </c>
      <c r="AQ107" s="340">
        <v>0</v>
      </c>
      <c r="AR107" s="340">
        <v>0</v>
      </c>
      <c r="AS107" s="340">
        <v>0</v>
      </c>
      <c r="AT107" s="340">
        <v>0</v>
      </c>
      <c r="AU107" s="340">
        <v>0</v>
      </c>
      <c r="AV107" s="340">
        <v>0</v>
      </c>
      <c r="AW107" s="340">
        <f>VLOOKUP($D107,'[2]S251 Template'!$D$17:$DI$100,17,0)</f>
        <v>117</v>
      </c>
      <c r="AX107" s="340">
        <f>VLOOKUP($D107,'[2]S251 Template'!$D$17:$DI$100,18,0)</f>
        <v>116</v>
      </c>
      <c r="AY107" s="340">
        <f>VLOOKUP($D107,'[2]S251 Template'!$D$17:$DI$100,19,0)</f>
        <v>121</v>
      </c>
      <c r="AZ107" s="340">
        <f>VLOOKUP($D107,'[2]S251 Template'!$D$17:$DI$100,20,0)</f>
        <v>121</v>
      </c>
      <c r="BA107" s="340">
        <f>VLOOKUP($D107,'[2]S251 Template'!$D$17:$DI$100,21,0)</f>
        <v>111</v>
      </c>
      <c r="BB107" s="340">
        <v>0</v>
      </c>
      <c r="BC107" s="361">
        <f t="shared" si="53"/>
        <v>2483430.784032</v>
      </c>
      <c r="BD107" s="341">
        <f t="shared" si="54"/>
        <v>586</v>
      </c>
      <c r="BE107" s="81"/>
      <c r="BF107" s="81"/>
      <c r="BG107" s="81"/>
      <c r="BH107" s="81"/>
      <c r="BI107" s="81"/>
      <c r="BJ107" s="81"/>
      <c r="BK107" s="81"/>
      <c r="BL107" s="81"/>
      <c r="BM107" s="81"/>
      <c r="BN107" s="81"/>
      <c r="BO107" s="81"/>
      <c r="BP107" s="121"/>
      <c r="BQ107" s="340">
        <v>0</v>
      </c>
      <c r="BR107" s="340">
        <v>0</v>
      </c>
      <c r="BS107" s="340">
        <v>0</v>
      </c>
      <c r="BT107" s="340">
        <v>0</v>
      </c>
      <c r="BU107" s="340">
        <v>0</v>
      </c>
      <c r="BV107" s="340">
        <v>0</v>
      </c>
      <c r="BW107" s="340">
        <v>0</v>
      </c>
      <c r="BX107" s="340">
        <v>0</v>
      </c>
      <c r="BY107" s="340">
        <v>0</v>
      </c>
      <c r="BZ107" s="340">
        <v>0</v>
      </c>
      <c r="CA107" s="340">
        <v>0</v>
      </c>
      <c r="CB107" s="342">
        <f t="shared" si="55"/>
        <v>0</v>
      </c>
      <c r="CC107" s="340">
        <v>0</v>
      </c>
      <c r="CD107" s="340">
        <v>0</v>
      </c>
      <c r="CE107" s="340">
        <v>0</v>
      </c>
      <c r="CF107" s="340">
        <f>VLOOKUP($D107,'[2]S251 Template'!$D$17:$AK$100,29,0)</f>
        <v>0</v>
      </c>
      <c r="CG107" s="340">
        <f>VLOOKUP($D107,'[2]S251 Template'!$D$17:$AK$100,30,0)</f>
        <v>0</v>
      </c>
      <c r="CH107" s="340">
        <v>0</v>
      </c>
      <c r="CI107" s="340">
        <f>VLOOKUP($D107,'[2]S251 Template'!$D$17:$AK$100,32,0)</f>
        <v>98630.76</v>
      </c>
      <c r="CJ107" s="340">
        <f>VLOOKUP($D107,'[2]S251 Template'!$D$17:$AK$100,33,0)</f>
        <v>3308.13</v>
      </c>
      <c r="CK107" s="340">
        <f>VLOOKUP($D107,'[2]S251 Template'!$D$17:$AK$100,34,0)</f>
        <v>2877</v>
      </c>
      <c r="CL107" s="340">
        <v>0</v>
      </c>
      <c r="CM107" s="340">
        <v>0</v>
      </c>
      <c r="CN107" s="340">
        <v>0</v>
      </c>
      <c r="CO107" s="340">
        <v>0</v>
      </c>
      <c r="CP107" s="340">
        <v>0</v>
      </c>
      <c r="CQ107" s="340">
        <v>0</v>
      </c>
      <c r="CR107" s="340">
        <v>9443.8271896482</v>
      </c>
      <c r="CS107" s="340">
        <v>0</v>
      </c>
      <c r="CT107" s="341">
        <f t="shared" si="56"/>
        <v>114259.7171896482</v>
      </c>
      <c r="CU107" s="340">
        <f>VLOOKUP($D107,'[2]S251 Template'!$D$88:$AN$100,36,0)</f>
        <v>0</v>
      </c>
      <c r="CV107" s="340">
        <f>VLOOKUP($D107,'[2]S251 Template'!$D$88:$AN$100,37,0)</f>
        <v>0</v>
      </c>
      <c r="CW107" s="341">
        <f t="shared" si="57"/>
        <v>0</v>
      </c>
      <c r="CX107" s="340">
        <f>VLOOKUP($D107,'[2]S251 Template'!$D$17:$AR$100,39,0)</f>
        <v>3373.0673183999997</v>
      </c>
      <c r="CY107" s="340">
        <f>VLOOKUP($D107,'[2]S251 Template'!$D$17:$AR$100,40,0)</f>
        <v>8124.9653754500005</v>
      </c>
      <c r="CZ107" s="340">
        <f>VLOOKUP($D107,'[2]S251 Template'!$D$17:$AR$100,41,0)</f>
        <v>0</v>
      </c>
      <c r="DA107" s="341">
        <f t="shared" si="58"/>
        <v>11498.03269385</v>
      </c>
      <c r="DB107" s="340">
        <f>VLOOKUP(D107,'[2]S251 Template'!$D$17:$AT$100,43,0)</f>
        <v>200991</v>
      </c>
      <c r="DC107" s="340">
        <v>0</v>
      </c>
      <c r="DD107" s="341">
        <f t="shared" si="59"/>
        <v>200991</v>
      </c>
      <c r="DE107" s="340">
        <f>VLOOKUP(D107,'[2]S251 Template'!$D$17:$AW$100,46,0)</f>
        <v>330433.5520833334</v>
      </c>
      <c r="DF107" s="340">
        <v>0</v>
      </c>
      <c r="DG107" s="341">
        <f t="shared" si="60"/>
        <v>330433.5520833334</v>
      </c>
      <c r="DH107" s="340">
        <v>0</v>
      </c>
      <c r="DI107" s="340">
        <v>0</v>
      </c>
      <c r="DJ107" s="341">
        <f t="shared" si="61"/>
        <v>0</v>
      </c>
      <c r="DK107" s="340">
        <f>VLOOKUP($D107,'[2]S251 Template'!$D$17:$BL$100,52,0)</f>
        <v>203118.39137333338</v>
      </c>
      <c r="DL107" s="340">
        <f>VLOOKUP($D107,'[2]S251 Template'!$D$17:$BL$100,53,0)</f>
        <v>9250.91786</v>
      </c>
      <c r="DM107" s="340">
        <f>VLOOKUP($D107,'[2]S251 Template'!$D$17:$BL$100,54,0)</f>
        <v>0</v>
      </c>
      <c r="DN107" s="340">
        <f>VLOOKUP($D107,'[2]S251 Template'!$D$17:$BL$100,55,0)</f>
        <v>0</v>
      </c>
      <c r="DO107" s="340">
        <f>VLOOKUP($D107,'[2]S251 Template'!$D$17:$BL$100,56,0)</f>
        <v>452970.75</v>
      </c>
      <c r="DP107" s="340">
        <f>VLOOKUP($D107,'[2]S251 Template'!$D$17:$BL$100,57,0)</f>
        <v>0</v>
      </c>
      <c r="DQ107" s="340">
        <f>VLOOKUP($D107,'[2]S251 Template'!$D$17:$BL$100,58,0)</f>
        <v>0</v>
      </c>
      <c r="DR107" s="340">
        <f>VLOOKUP($D107,'[2]S251 Template'!$D$17:$BL$100,59,0)</f>
        <v>43014.51</v>
      </c>
      <c r="DS107" s="340">
        <f>VLOOKUP($D107,'[2]S251 Template'!$D$17:$BL$100,60,0)</f>
        <v>10115</v>
      </c>
      <c r="DT107" s="340">
        <f>VLOOKUP($D107,'[2]S251 Template'!$D$17:$BL$100,61,0)</f>
        <v>0</v>
      </c>
      <c r="DU107" s="341">
        <f t="shared" si="62"/>
        <v>718469.5692333333</v>
      </c>
      <c r="DV107" s="340">
        <f>VLOOKUP($D107,'[2]S251 Template'!$D$17:$DI$100,63,0)</f>
        <v>23822.479641452424</v>
      </c>
      <c r="DW107" s="340">
        <f>VLOOKUP($D107,'[2]S251 Template'!$D$17:$DI$100,64,0)</f>
        <v>16008.9</v>
      </c>
      <c r="DX107" s="340">
        <f>VLOOKUP($D107,'[2]S251 Template'!$D$17:$DI$100,65,0)</f>
        <v>133584.9233333333</v>
      </c>
      <c r="DY107" s="340">
        <f>VLOOKUP($D107,'[2]S251 Template'!$D$17:$DI$100,66,0)</f>
        <v>92832.038</v>
      </c>
      <c r="DZ107" s="341">
        <f t="shared" si="63"/>
        <v>266248.34097478574</v>
      </c>
      <c r="EA107" s="340">
        <f>VLOOKUP($D107,'[2]S251 Template'!$D$17:$DI$100,69,0)</f>
        <v>0</v>
      </c>
      <c r="EB107" s="340">
        <f>VLOOKUP($D107,'[2]S251 Template'!$D$17:$DI$100,70,0)</f>
        <v>0</v>
      </c>
      <c r="EC107" s="340">
        <f>VLOOKUP($D107,'[2]S251 Template'!$D$17:$DI$100,71,0)</f>
        <v>0</v>
      </c>
      <c r="ED107" s="340">
        <f>VLOOKUP($D107,'[2]S251 Template'!$D$17:$DI$100,72,0)</f>
        <v>0</v>
      </c>
      <c r="EE107" s="340">
        <f>VLOOKUP($D107,'[2]S251 Template'!$D$17:$DI$100,73,0)</f>
        <v>0</v>
      </c>
      <c r="EF107" s="340">
        <f>VLOOKUP($D107,'[2]S251 Template'!$D$17:$DI$100,74,0)</f>
        <v>1581.3516358670452</v>
      </c>
      <c r="EG107" s="340">
        <f>VLOOKUP($D107,'[2]S251 Template'!$D$17:$DI$100,75,0)</f>
        <v>0</v>
      </c>
      <c r="EH107" s="340">
        <f>VLOOKUP($D107,'[2]S251 Template'!$D$17:$DI$100,76,0)</f>
        <v>0</v>
      </c>
      <c r="EI107" s="340">
        <v>0</v>
      </c>
      <c r="EJ107" s="341">
        <f>SUM(EA107:EI107)</f>
        <v>1581.3516358670452</v>
      </c>
      <c r="EK107" s="340">
        <f>VLOOKUP($D107,'[2]S251 Template'!$D$17:$DI$100,78,0)</f>
        <v>12737.093333333332</v>
      </c>
      <c r="EL107" s="340">
        <f>VLOOKUP($D107,'[2]S251 Template'!$D$17:$DI$100,79,0)</f>
        <v>91007.34999999998</v>
      </c>
      <c r="EM107" s="340">
        <f>VLOOKUP($D107,'[2]S251 Template'!$D$17:$DI$100,80,0)</f>
        <v>157497</v>
      </c>
      <c r="EN107" s="340">
        <v>0</v>
      </c>
      <c r="EO107" s="340">
        <v>0</v>
      </c>
      <c r="EP107" s="340">
        <v>0</v>
      </c>
      <c r="EQ107" s="340">
        <v>0</v>
      </c>
      <c r="ER107" s="340">
        <v>0</v>
      </c>
      <c r="ES107" s="340">
        <v>0</v>
      </c>
      <c r="ET107" s="340">
        <v>0</v>
      </c>
      <c r="EU107" s="340">
        <v>0</v>
      </c>
      <c r="EV107" s="341">
        <f>SUM(EK107:EU107)</f>
        <v>261241.4433333333</v>
      </c>
      <c r="EW107" s="340">
        <f>VLOOKUP($D107,'[2]S251 Template'!$D$17:$DI$100,84,0)</f>
        <v>21597.8</v>
      </c>
      <c r="EX107" s="340">
        <f>VLOOKUP($D107,'[2]S251 Template'!$D$17:$DI$100,85,0)</f>
        <v>0</v>
      </c>
      <c r="EY107" s="340">
        <f>VLOOKUP($D107,'[2]S251 Template'!$D$17:$DI$100,86,0)</f>
        <v>9000</v>
      </c>
      <c r="EZ107" s="340">
        <f>VLOOKUP($D107,'[2]S251 Template'!$D$17:$DI$100,87,0)</f>
        <v>0</v>
      </c>
      <c r="FA107" s="340">
        <f>VLOOKUP($D107,'[2]S251 Template'!$D$17:$DI$100,88,0)</f>
        <v>0</v>
      </c>
      <c r="FB107" s="340">
        <f>VLOOKUP($D107,'[2]S251 Template'!$D$17:$DI$100,89,0)</f>
        <v>0</v>
      </c>
      <c r="FC107" s="340">
        <f>VLOOKUP($D107,'[2]S251 Template'!$D$17:$DI$100,90,0)</f>
        <v>0</v>
      </c>
      <c r="FD107" s="340">
        <f>VLOOKUP($D107,'[2]S251 Template'!$D$17:$DI$100,91,0)</f>
        <v>0</v>
      </c>
      <c r="FE107" s="340">
        <v>0</v>
      </c>
      <c r="FF107" s="341">
        <f>SUM(EW107:FE107)</f>
        <v>30597.8</v>
      </c>
      <c r="FG107" s="340">
        <v>0</v>
      </c>
      <c r="FH107" s="340">
        <v>0</v>
      </c>
      <c r="FI107" s="341">
        <f t="shared" si="64"/>
        <v>0</v>
      </c>
      <c r="FJ107" s="340">
        <f>VLOOKUP($D107,'[2]S251 Template'!$D$17:$DI$100,96,0)</f>
        <v>0</v>
      </c>
      <c r="FK107" s="340">
        <f>VLOOKUP($D107,'[2]S251 Template'!$D$17:$DI$100,97,0)</f>
        <v>0</v>
      </c>
      <c r="FL107" s="340">
        <f>VLOOKUP($D107,'[2]S251 Template'!$D$17:$DI$100,98,0)</f>
        <v>0</v>
      </c>
      <c r="FM107" s="340">
        <v>0</v>
      </c>
      <c r="FN107" s="341">
        <f>SUM(FJ107:FM107)</f>
        <v>0</v>
      </c>
      <c r="FO107" s="340">
        <f>VLOOKUP($D107,'[2]S251 Template'!$D$17:$DI$100,100,0)</f>
        <v>0</v>
      </c>
      <c r="FP107" s="341">
        <f t="shared" si="65"/>
        <v>0</v>
      </c>
      <c r="FQ107" s="345">
        <f t="shared" si="66"/>
        <v>4418751.591176151</v>
      </c>
      <c r="FR107" s="340">
        <f>VLOOKUP(D107,'[2]S251 Template'!$D$88:$DB$100,103,0)</f>
        <v>0</v>
      </c>
      <c r="FS107" s="341">
        <f t="shared" si="67"/>
        <v>586</v>
      </c>
      <c r="FT107" s="341">
        <f t="shared" si="68"/>
        <v>7540.531725556572</v>
      </c>
      <c r="FU107" s="346" t="s">
        <v>518</v>
      </c>
      <c r="FV107" s="340">
        <f>VLOOKUP(D107,'[6]Sheet1'!$A$3:$E$87,5,0)</f>
        <v>192000</v>
      </c>
      <c r="FW107" s="340">
        <v>0</v>
      </c>
      <c r="FX107" s="340">
        <v>0</v>
      </c>
      <c r="FY107" s="340">
        <f t="shared" si="69"/>
        <v>1261392.1540105166</v>
      </c>
    </row>
    <row r="108" spans="1:181" ht="14.25" thickBot="1" thickTop="1">
      <c r="A108" s="113"/>
      <c r="B108" s="338"/>
      <c r="C108" s="320" t="s">
        <v>355</v>
      </c>
      <c r="D108" s="20">
        <v>4636</v>
      </c>
      <c r="E108" s="338"/>
      <c r="F108" s="401" t="s">
        <v>281</v>
      </c>
      <c r="G108" s="340">
        <v>0</v>
      </c>
      <c r="H108" s="340">
        <v>0</v>
      </c>
      <c r="I108" s="340">
        <v>0</v>
      </c>
      <c r="J108" s="340">
        <v>0</v>
      </c>
      <c r="K108" s="340">
        <v>0</v>
      </c>
      <c r="L108" s="341">
        <f t="shared" si="48"/>
        <v>0</v>
      </c>
      <c r="M108" s="345">
        <f t="shared" si="49"/>
        <v>0</v>
      </c>
      <c r="N108" s="341">
        <f t="shared" si="50"/>
        <v>0</v>
      </c>
      <c r="O108" s="340">
        <v>0</v>
      </c>
      <c r="P108" s="340">
        <v>0</v>
      </c>
      <c r="Q108" s="340">
        <v>0</v>
      </c>
      <c r="R108" s="340">
        <v>0</v>
      </c>
      <c r="S108" s="342">
        <f t="shared" si="51"/>
        <v>0</v>
      </c>
      <c r="T108" s="341">
        <f t="shared" si="52"/>
        <v>0</v>
      </c>
      <c r="U108" s="81"/>
      <c r="V108" s="81"/>
      <c r="W108" s="81"/>
      <c r="X108" s="81"/>
      <c r="Y108" s="81"/>
      <c r="Z108" s="81"/>
      <c r="AA108" s="81"/>
      <c r="AB108" s="81"/>
      <c r="AC108" s="81"/>
      <c r="AD108" s="81"/>
      <c r="AE108" s="81"/>
      <c r="AF108" s="81"/>
      <c r="AG108" s="81"/>
      <c r="AH108" s="81"/>
      <c r="AI108" s="81"/>
      <c r="AJ108" s="81"/>
      <c r="AK108" s="81"/>
      <c r="AL108" s="121"/>
      <c r="AM108" s="340">
        <v>0</v>
      </c>
      <c r="AN108" s="340">
        <v>0</v>
      </c>
      <c r="AO108" s="340">
        <v>0</v>
      </c>
      <c r="AP108" s="340">
        <v>0</v>
      </c>
      <c r="AQ108" s="340">
        <v>0</v>
      </c>
      <c r="AR108" s="340">
        <v>0</v>
      </c>
      <c r="AS108" s="340">
        <v>0</v>
      </c>
      <c r="AT108" s="340">
        <v>0</v>
      </c>
      <c r="AU108" s="340">
        <v>0</v>
      </c>
      <c r="AV108" s="340">
        <v>0</v>
      </c>
      <c r="AW108" s="340">
        <f>VLOOKUP($D108,'[2]S251 Template'!$D$17:$DI$100,17,0)</f>
        <v>122</v>
      </c>
      <c r="AX108" s="340">
        <f>VLOOKUP($D108,'[2]S251 Template'!$D$17:$DI$100,18,0)</f>
        <v>82</v>
      </c>
      <c r="AY108" s="340">
        <f>VLOOKUP($D108,'[2]S251 Template'!$D$17:$DI$100,19,0)</f>
        <v>86</v>
      </c>
      <c r="AZ108" s="340">
        <f>VLOOKUP($D108,'[2]S251 Template'!$D$17:$DI$100,20,0)</f>
        <v>101</v>
      </c>
      <c r="BA108" s="340">
        <f>VLOOKUP($D108,'[2]S251 Template'!$D$17:$DI$100,21,0)</f>
        <v>89</v>
      </c>
      <c r="BB108" s="340">
        <v>0</v>
      </c>
      <c r="BC108" s="361">
        <f t="shared" si="53"/>
        <v>2034206.1738600002</v>
      </c>
      <c r="BD108" s="341">
        <f t="shared" si="54"/>
        <v>480</v>
      </c>
      <c r="BE108" s="81"/>
      <c r="BF108" s="81"/>
      <c r="BG108" s="81"/>
      <c r="BH108" s="81"/>
      <c r="BI108" s="81"/>
      <c r="BJ108" s="81"/>
      <c r="BK108" s="81"/>
      <c r="BL108" s="81"/>
      <c r="BM108" s="81"/>
      <c r="BN108" s="81"/>
      <c r="BO108" s="81"/>
      <c r="BP108" s="121"/>
      <c r="BQ108" s="340">
        <v>0</v>
      </c>
      <c r="BR108" s="340">
        <v>0</v>
      </c>
      <c r="BS108" s="340">
        <v>0</v>
      </c>
      <c r="BT108" s="340">
        <v>0</v>
      </c>
      <c r="BU108" s="340">
        <v>0</v>
      </c>
      <c r="BV108" s="340">
        <v>0</v>
      </c>
      <c r="BW108" s="340">
        <v>0</v>
      </c>
      <c r="BX108" s="340">
        <v>0</v>
      </c>
      <c r="BY108" s="340">
        <v>0</v>
      </c>
      <c r="BZ108" s="340">
        <v>0</v>
      </c>
      <c r="CA108" s="340">
        <v>0</v>
      </c>
      <c r="CB108" s="342">
        <f t="shared" si="55"/>
        <v>0</v>
      </c>
      <c r="CC108" s="340">
        <v>0</v>
      </c>
      <c r="CD108" s="340">
        <v>0</v>
      </c>
      <c r="CE108" s="340">
        <v>0</v>
      </c>
      <c r="CF108" s="340">
        <f>VLOOKUP($D108,'[2]S251 Template'!$D$17:$AK$100,29,0)</f>
        <v>0</v>
      </c>
      <c r="CG108" s="340">
        <f>VLOOKUP($D108,'[2]S251 Template'!$D$17:$AK$100,30,0)</f>
        <v>0</v>
      </c>
      <c r="CH108" s="340">
        <v>0</v>
      </c>
      <c r="CI108" s="340">
        <f>VLOOKUP($D108,'[2]S251 Template'!$D$17:$AK$100,32,0)</f>
        <v>78676.56</v>
      </c>
      <c r="CJ108" s="340">
        <f>VLOOKUP($D108,'[2]S251 Template'!$D$17:$AK$100,33,0)</f>
        <v>2739.42</v>
      </c>
      <c r="CK108" s="340">
        <f>VLOOKUP($D108,'[2]S251 Template'!$D$17:$AK$100,34,0)</f>
        <v>2357</v>
      </c>
      <c r="CL108" s="340">
        <v>0</v>
      </c>
      <c r="CM108" s="340">
        <v>0</v>
      </c>
      <c r="CN108" s="340">
        <v>0</v>
      </c>
      <c r="CO108" s="340">
        <v>0</v>
      </c>
      <c r="CP108" s="340">
        <v>0</v>
      </c>
      <c r="CQ108" s="340">
        <v>0</v>
      </c>
      <c r="CR108" s="340">
        <v>7735.558107561666</v>
      </c>
      <c r="CS108" s="340">
        <v>0</v>
      </c>
      <c r="CT108" s="341">
        <f t="shared" si="56"/>
        <v>91508.53810756166</v>
      </c>
      <c r="CU108" s="340">
        <f>VLOOKUP($D108,'[2]S251 Template'!$D$88:$AN$100,36,0)</f>
        <v>0</v>
      </c>
      <c r="CV108" s="340">
        <f>VLOOKUP($D108,'[2]S251 Template'!$D$88:$AN$100,37,0)</f>
        <v>0</v>
      </c>
      <c r="CW108" s="341">
        <f t="shared" si="57"/>
        <v>0</v>
      </c>
      <c r="CX108" s="340">
        <f>VLOOKUP($D108,'[2]S251 Template'!$D$17:$AR$100,39,0)</f>
        <v>11805.7356144</v>
      </c>
      <c r="CY108" s="340">
        <f>VLOOKUP($D108,'[2]S251 Template'!$D$17:$AR$100,40,0)</f>
        <v>17289.170508225</v>
      </c>
      <c r="CZ108" s="340">
        <f>VLOOKUP($D108,'[2]S251 Template'!$D$17:$AR$100,41,0)</f>
        <v>0</v>
      </c>
      <c r="DA108" s="341">
        <f t="shared" si="58"/>
        <v>29094.906122625</v>
      </c>
      <c r="DB108" s="340">
        <f>VLOOKUP(D108,'[2]S251 Template'!$D$17:$AT$100,43,0)</f>
        <v>83906</v>
      </c>
      <c r="DC108" s="340">
        <v>0</v>
      </c>
      <c r="DD108" s="341">
        <f t="shared" si="59"/>
        <v>83906</v>
      </c>
      <c r="DE108" s="340">
        <f>VLOOKUP(D108,'[2]S251 Template'!$D$17:$AW$100,46,0)</f>
        <v>0</v>
      </c>
      <c r="DF108" s="340">
        <v>0</v>
      </c>
      <c r="DG108" s="341">
        <f t="shared" si="60"/>
        <v>0</v>
      </c>
      <c r="DH108" s="340">
        <v>0</v>
      </c>
      <c r="DI108" s="340">
        <v>0</v>
      </c>
      <c r="DJ108" s="341">
        <f t="shared" si="61"/>
        <v>0</v>
      </c>
      <c r="DK108" s="340">
        <f>VLOOKUP($D108,'[2]S251 Template'!$D$17:$BL$100,52,0)</f>
        <v>279553.18673333334</v>
      </c>
      <c r="DL108" s="340">
        <f>VLOOKUP($D108,'[2]S251 Template'!$D$17:$BL$100,53,0)</f>
        <v>14487.28646</v>
      </c>
      <c r="DM108" s="340">
        <f>VLOOKUP($D108,'[2]S251 Template'!$D$17:$BL$100,54,0)</f>
        <v>0</v>
      </c>
      <c r="DN108" s="340">
        <f>VLOOKUP($D108,'[2]S251 Template'!$D$17:$BL$100,55,0)</f>
        <v>634.455</v>
      </c>
      <c r="DO108" s="340">
        <f>VLOOKUP($D108,'[2]S251 Template'!$D$17:$BL$100,56,0)</f>
        <v>331683.5</v>
      </c>
      <c r="DP108" s="340">
        <f>VLOOKUP($D108,'[2]S251 Template'!$D$17:$BL$100,57,0)</f>
        <v>0</v>
      </c>
      <c r="DQ108" s="340">
        <f>VLOOKUP($D108,'[2]S251 Template'!$D$17:$BL$100,58,0)</f>
        <v>0</v>
      </c>
      <c r="DR108" s="340">
        <f>VLOOKUP($D108,'[2]S251 Template'!$D$17:$BL$100,59,0)</f>
        <v>43014.51</v>
      </c>
      <c r="DS108" s="340">
        <f>VLOOKUP($D108,'[2]S251 Template'!$D$17:$BL$100,60,0)</f>
        <v>24876</v>
      </c>
      <c r="DT108" s="340">
        <f>VLOOKUP($D108,'[2]S251 Template'!$D$17:$BL$100,61,0)</f>
        <v>0</v>
      </c>
      <c r="DU108" s="341">
        <f t="shared" si="62"/>
        <v>694248.9381933333</v>
      </c>
      <c r="DV108" s="340">
        <f>VLOOKUP($D108,'[2]S251 Template'!$D$17:$DI$100,63,0)</f>
        <v>10212.807509832877</v>
      </c>
      <c r="DW108" s="340">
        <f>VLOOKUP($D108,'[2]S251 Template'!$D$17:$DI$100,64,0)</f>
        <v>2774.5541525000003</v>
      </c>
      <c r="DX108" s="340">
        <f>VLOOKUP($D108,'[2]S251 Template'!$D$17:$DI$100,65,0)</f>
        <v>125754.44</v>
      </c>
      <c r="DY108" s="340">
        <f>VLOOKUP($D108,'[2]S251 Template'!$D$17:$DI$100,66,0)</f>
        <v>87390.408</v>
      </c>
      <c r="DZ108" s="341">
        <f t="shared" si="63"/>
        <v>226132.20966233287</v>
      </c>
      <c r="EA108" s="340">
        <f>VLOOKUP($D108,'[2]S251 Template'!$D$17:$DI$100,69,0)</f>
        <v>0</v>
      </c>
      <c r="EB108" s="340">
        <f>VLOOKUP($D108,'[2]S251 Template'!$D$17:$DI$100,70,0)</f>
        <v>0</v>
      </c>
      <c r="EC108" s="340">
        <f>VLOOKUP($D108,'[2]S251 Template'!$D$17:$DI$100,71,0)</f>
        <v>0</v>
      </c>
      <c r="ED108" s="340">
        <f>VLOOKUP($D108,'[2]S251 Template'!$D$17:$DI$100,72,0)</f>
        <v>0</v>
      </c>
      <c r="EE108" s="340">
        <f>VLOOKUP($D108,'[2]S251 Template'!$D$17:$DI$100,73,0)</f>
        <v>0</v>
      </c>
      <c r="EF108" s="340">
        <f>VLOOKUP($D108,'[2]S251 Template'!$D$17:$DI$100,74,0)</f>
        <v>0</v>
      </c>
      <c r="EG108" s="340">
        <f>VLOOKUP($D108,'[2]S251 Template'!$D$17:$DI$100,75,0)</f>
        <v>0</v>
      </c>
      <c r="EH108" s="340">
        <f>VLOOKUP($D108,'[2]S251 Template'!$D$17:$DI$100,76,0)</f>
        <v>0</v>
      </c>
      <c r="EI108" s="340">
        <v>0</v>
      </c>
      <c r="EJ108" s="341">
        <f>SUM(EA108:EI108)</f>
        <v>0</v>
      </c>
      <c r="EK108" s="340">
        <f>VLOOKUP($D108,'[2]S251 Template'!$D$17:$DI$100,78,0)</f>
        <v>8860.586666666666</v>
      </c>
      <c r="EL108" s="340">
        <f>VLOOKUP($D108,'[2]S251 Template'!$D$17:$DI$100,79,0)</f>
        <v>81091.34999999998</v>
      </c>
      <c r="EM108" s="340">
        <f>VLOOKUP($D108,'[2]S251 Template'!$D$17:$DI$100,80,0)</f>
        <v>79433</v>
      </c>
      <c r="EN108" s="340">
        <v>0</v>
      </c>
      <c r="EO108" s="340">
        <v>0</v>
      </c>
      <c r="EP108" s="340">
        <v>0</v>
      </c>
      <c r="EQ108" s="340">
        <v>0</v>
      </c>
      <c r="ER108" s="340">
        <v>0</v>
      </c>
      <c r="ES108" s="340">
        <v>0</v>
      </c>
      <c r="ET108" s="340">
        <v>0</v>
      </c>
      <c r="EU108" s="340">
        <v>0</v>
      </c>
      <c r="EV108" s="341">
        <f>SUM(EK108:EU108)</f>
        <v>169384.93666666665</v>
      </c>
      <c r="EW108" s="340">
        <f>VLOOKUP($D108,'[2]S251 Template'!$D$17:$DI$100,84,0)</f>
        <v>185124</v>
      </c>
      <c r="EX108" s="340">
        <f>VLOOKUP($D108,'[2]S251 Template'!$D$17:$DI$100,85,0)</f>
        <v>0</v>
      </c>
      <c r="EY108" s="340">
        <f>VLOOKUP($D108,'[2]S251 Template'!$D$17:$DI$100,86,0)</f>
        <v>7200</v>
      </c>
      <c r="EZ108" s="340">
        <f>VLOOKUP($D108,'[2]S251 Template'!$D$17:$DI$100,87,0)</f>
        <v>0</v>
      </c>
      <c r="FA108" s="340">
        <f>VLOOKUP($D108,'[2]S251 Template'!$D$17:$DI$100,88,0)</f>
        <v>5716</v>
      </c>
      <c r="FB108" s="340">
        <f>VLOOKUP($D108,'[2]S251 Template'!$D$17:$DI$100,89,0)</f>
        <v>50000</v>
      </c>
      <c r="FC108" s="340">
        <f>VLOOKUP($D108,'[2]S251 Template'!$D$17:$DI$100,90,0)</f>
        <v>30992.13217333334</v>
      </c>
      <c r="FD108" s="340">
        <f>VLOOKUP($D108,'[2]S251 Template'!$D$17:$DI$100,91,0)</f>
        <v>0</v>
      </c>
      <c r="FE108" s="340">
        <v>0</v>
      </c>
      <c r="FF108" s="341">
        <f>SUM(EW108:FE108)</f>
        <v>279032.1321733333</v>
      </c>
      <c r="FG108" s="340">
        <v>0</v>
      </c>
      <c r="FH108" s="340">
        <v>0</v>
      </c>
      <c r="FI108" s="341">
        <f t="shared" si="64"/>
        <v>0</v>
      </c>
      <c r="FJ108" s="340">
        <f>VLOOKUP($D108,'[2]S251 Template'!$D$17:$DI$100,96,0)</f>
        <v>0</v>
      </c>
      <c r="FK108" s="340">
        <f>VLOOKUP($D108,'[2]S251 Template'!$D$17:$DI$100,97,0)</f>
        <v>0</v>
      </c>
      <c r="FL108" s="340">
        <f>VLOOKUP($D108,'[2]S251 Template'!$D$17:$DI$100,98,0)</f>
        <v>0</v>
      </c>
      <c r="FM108" s="340">
        <v>0</v>
      </c>
      <c r="FN108" s="341">
        <f>SUM(FJ108:FM108)</f>
        <v>0</v>
      </c>
      <c r="FO108" s="340">
        <f>VLOOKUP($D108,'[2]S251 Template'!$D$17:$DI$100,100,0)</f>
        <v>7723</v>
      </c>
      <c r="FP108" s="341">
        <f t="shared" si="65"/>
        <v>0</v>
      </c>
      <c r="FQ108" s="345">
        <f t="shared" si="66"/>
        <v>3615236.8347858526</v>
      </c>
      <c r="FR108" s="340">
        <f>VLOOKUP(D108,'[2]S251 Template'!$D$88:$DB$100,103,0)</f>
        <v>0</v>
      </c>
      <c r="FS108" s="341">
        <f t="shared" si="67"/>
        <v>480</v>
      </c>
      <c r="FT108" s="341">
        <f t="shared" si="68"/>
        <v>7531.74340580386</v>
      </c>
      <c r="FU108" s="346" t="s">
        <v>518</v>
      </c>
      <c r="FV108" s="340">
        <f>VLOOKUP(D108,'[6]Sheet1'!$A$3:$E$87,5,0)</f>
        <v>129000</v>
      </c>
      <c r="FW108" s="340">
        <v>0</v>
      </c>
      <c r="FX108" s="340">
        <v>0</v>
      </c>
      <c r="FY108" s="340">
        <f t="shared" si="69"/>
        <v>807249.8443159583</v>
      </c>
    </row>
    <row r="109" spans="1:181" ht="14.25" thickBot="1" thickTop="1">
      <c r="A109" s="113"/>
      <c r="B109" s="338"/>
      <c r="C109" s="320" t="s">
        <v>356</v>
      </c>
      <c r="D109" s="20">
        <v>4646</v>
      </c>
      <c r="E109" s="338"/>
      <c r="F109" s="401" t="s">
        <v>281</v>
      </c>
      <c r="G109" s="340">
        <v>0</v>
      </c>
      <c r="H109" s="340">
        <v>0</v>
      </c>
      <c r="I109" s="340">
        <v>0</v>
      </c>
      <c r="J109" s="340">
        <v>0</v>
      </c>
      <c r="K109" s="340">
        <v>0</v>
      </c>
      <c r="L109" s="341">
        <f t="shared" si="48"/>
        <v>0</v>
      </c>
      <c r="M109" s="345">
        <f t="shared" si="49"/>
        <v>0</v>
      </c>
      <c r="N109" s="341">
        <f t="shared" si="50"/>
        <v>0</v>
      </c>
      <c r="O109" s="340">
        <v>0</v>
      </c>
      <c r="P109" s="340">
        <v>0</v>
      </c>
      <c r="Q109" s="340">
        <v>0</v>
      </c>
      <c r="R109" s="340">
        <v>0</v>
      </c>
      <c r="S109" s="342">
        <f t="shared" si="51"/>
        <v>0</v>
      </c>
      <c r="T109" s="341">
        <f t="shared" si="52"/>
        <v>0</v>
      </c>
      <c r="U109" s="81"/>
      <c r="V109" s="81"/>
      <c r="W109" s="81"/>
      <c r="X109" s="81"/>
      <c r="Y109" s="81"/>
      <c r="Z109" s="81"/>
      <c r="AA109" s="81"/>
      <c r="AB109" s="81"/>
      <c r="AC109" s="81"/>
      <c r="AD109" s="81"/>
      <c r="AE109" s="81"/>
      <c r="AF109" s="81"/>
      <c r="AG109" s="81"/>
      <c r="AH109" s="81"/>
      <c r="AI109" s="81"/>
      <c r="AJ109" s="81"/>
      <c r="AK109" s="81"/>
      <c r="AL109" s="121"/>
      <c r="AM109" s="340">
        <v>0</v>
      </c>
      <c r="AN109" s="340">
        <v>0</v>
      </c>
      <c r="AO109" s="340">
        <v>0</v>
      </c>
      <c r="AP109" s="340">
        <v>0</v>
      </c>
      <c r="AQ109" s="340">
        <v>0</v>
      </c>
      <c r="AR109" s="340">
        <v>0</v>
      </c>
      <c r="AS109" s="340">
        <v>0</v>
      </c>
      <c r="AT109" s="340">
        <v>0</v>
      </c>
      <c r="AU109" s="340">
        <v>0</v>
      </c>
      <c r="AV109" s="340">
        <v>0</v>
      </c>
      <c r="AW109" s="340">
        <f>VLOOKUP($D109,'[2]S251 Template'!$D$17:$DI$100,17,0)</f>
        <v>115</v>
      </c>
      <c r="AX109" s="340">
        <f>VLOOKUP($D109,'[2]S251 Template'!$D$17:$DI$100,18,0)</f>
        <v>114</v>
      </c>
      <c r="AY109" s="340">
        <f>VLOOKUP($D109,'[2]S251 Template'!$D$17:$DI$100,19,0)</f>
        <v>108</v>
      </c>
      <c r="AZ109" s="340">
        <f>VLOOKUP($D109,'[2]S251 Template'!$D$17:$DI$100,20,0)</f>
        <v>115</v>
      </c>
      <c r="BA109" s="340">
        <f>VLOOKUP($D109,'[2]S251 Template'!$D$17:$DI$100,21,0)</f>
        <v>111</v>
      </c>
      <c r="BB109" s="340">
        <v>0</v>
      </c>
      <c r="BC109" s="361">
        <f t="shared" si="53"/>
        <v>2386262.3731560004</v>
      </c>
      <c r="BD109" s="341">
        <f t="shared" si="54"/>
        <v>563</v>
      </c>
      <c r="BE109" s="81"/>
      <c r="BF109" s="81"/>
      <c r="BG109" s="81"/>
      <c r="BH109" s="81"/>
      <c r="BI109" s="81"/>
      <c r="BJ109" s="81"/>
      <c r="BK109" s="81"/>
      <c r="BL109" s="81"/>
      <c r="BM109" s="81"/>
      <c r="BN109" s="81"/>
      <c r="BO109" s="81"/>
      <c r="BP109" s="121"/>
      <c r="BQ109" s="340">
        <v>0</v>
      </c>
      <c r="BR109" s="340">
        <v>0</v>
      </c>
      <c r="BS109" s="340">
        <v>0</v>
      </c>
      <c r="BT109" s="340">
        <v>0</v>
      </c>
      <c r="BU109" s="340">
        <v>0</v>
      </c>
      <c r="BV109" s="340">
        <v>0</v>
      </c>
      <c r="BW109" s="340">
        <v>0</v>
      </c>
      <c r="BX109" s="340">
        <v>0</v>
      </c>
      <c r="BY109" s="340">
        <v>0</v>
      </c>
      <c r="BZ109" s="340">
        <v>0</v>
      </c>
      <c r="CA109" s="340">
        <v>0</v>
      </c>
      <c r="CB109" s="342">
        <f t="shared" si="55"/>
        <v>0</v>
      </c>
      <c r="CC109" s="340">
        <v>0</v>
      </c>
      <c r="CD109" s="340">
        <v>0</v>
      </c>
      <c r="CE109" s="340">
        <v>0</v>
      </c>
      <c r="CF109" s="340">
        <f>VLOOKUP($D109,'[2]S251 Template'!$D$17:$AK$100,29,0)</f>
        <v>84144.06</v>
      </c>
      <c r="CG109" s="340">
        <f>VLOOKUP($D109,'[2]S251 Template'!$D$17:$AK$100,30,0)</f>
        <v>0</v>
      </c>
      <c r="CH109" s="340">
        <v>0</v>
      </c>
      <c r="CI109" s="340">
        <f>VLOOKUP($D109,'[2]S251 Template'!$D$17:$AK$100,32,0)</f>
        <v>49030.32</v>
      </c>
      <c r="CJ109" s="340">
        <f>VLOOKUP($D109,'[2]S251 Template'!$D$17:$AK$100,33,0)</f>
        <v>3820.77</v>
      </c>
      <c r="CK109" s="340">
        <f>VLOOKUP($D109,'[2]S251 Template'!$D$17:$AK$100,34,0)</f>
        <v>2764</v>
      </c>
      <c r="CL109" s="340">
        <v>0</v>
      </c>
      <c r="CM109" s="340">
        <v>0</v>
      </c>
      <c r="CN109" s="340">
        <v>0</v>
      </c>
      <c r="CO109" s="340">
        <v>0</v>
      </c>
      <c r="CP109" s="340">
        <v>0</v>
      </c>
      <c r="CQ109" s="340">
        <v>0</v>
      </c>
      <c r="CR109" s="340">
        <v>9073.165030327536</v>
      </c>
      <c r="CS109" s="340">
        <v>0</v>
      </c>
      <c r="CT109" s="341">
        <f t="shared" si="56"/>
        <v>148832.31503032753</v>
      </c>
      <c r="CU109" s="340">
        <f>VLOOKUP($D109,'[2]S251 Template'!$D$88:$AN$100,36,0)</f>
        <v>1506595</v>
      </c>
      <c r="CV109" s="340">
        <f>VLOOKUP($D109,'[2]S251 Template'!$D$88:$AN$100,37,0)</f>
        <v>30854.921907761687</v>
      </c>
      <c r="CW109" s="341">
        <f t="shared" si="57"/>
        <v>1537449.9219077616</v>
      </c>
      <c r="CX109" s="340">
        <f>VLOOKUP($D109,'[2]S251 Template'!$D$17:$AR$100,39,0)</f>
        <v>3747.852576</v>
      </c>
      <c r="CY109" s="340">
        <f>VLOOKUP($D109,'[2]S251 Template'!$D$17:$AR$100,40,0)</f>
        <v>1511.6214652</v>
      </c>
      <c r="CZ109" s="340">
        <f>VLOOKUP($D109,'[2]S251 Template'!$D$17:$AR$100,41,0)</f>
        <v>0</v>
      </c>
      <c r="DA109" s="341">
        <f t="shared" si="58"/>
        <v>5259.4740412</v>
      </c>
      <c r="DB109" s="340">
        <f>VLOOKUP(D109,'[2]S251 Template'!$D$17:$AT$100,43,0)</f>
        <v>111213</v>
      </c>
      <c r="DC109" s="340">
        <v>0</v>
      </c>
      <c r="DD109" s="341">
        <f t="shared" si="59"/>
        <v>111213</v>
      </c>
      <c r="DE109" s="340">
        <f>VLOOKUP(D109,'[2]S251 Template'!$D$17:$AW$100,46,0)</f>
        <v>0</v>
      </c>
      <c r="DF109" s="340">
        <v>0</v>
      </c>
      <c r="DG109" s="341">
        <f t="shared" si="60"/>
        <v>0</v>
      </c>
      <c r="DH109" s="340">
        <v>0</v>
      </c>
      <c r="DI109" s="340">
        <v>0</v>
      </c>
      <c r="DJ109" s="341">
        <f t="shared" si="61"/>
        <v>0</v>
      </c>
      <c r="DK109" s="340">
        <f>VLOOKUP($D109,'[2]S251 Template'!$D$17:$BL$100,52,0)</f>
        <v>135176.35105333335</v>
      </c>
      <c r="DL109" s="340">
        <f>VLOOKUP($D109,'[2]S251 Template'!$D$17:$BL$100,53,0)</f>
        <v>5410.914220000001</v>
      </c>
      <c r="DM109" s="340">
        <f>VLOOKUP($D109,'[2]S251 Template'!$D$17:$BL$100,54,0)</f>
        <v>0</v>
      </c>
      <c r="DN109" s="340">
        <f>VLOOKUP($D109,'[2]S251 Template'!$D$17:$BL$100,55,0)</f>
        <v>0</v>
      </c>
      <c r="DO109" s="340">
        <f>VLOOKUP($D109,'[2]S251 Template'!$D$17:$BL$100,56,0)</f>
        <v>219472.1666666667</v>
      </c>
      <c r="DP109" s="340">
        <f>VLOOKUP($D109,'[2]S251 Template'!$D$17:$BL$100,57,0)</f>
        <v>29083.44</v>
      </c>
      <c r="DQ109" s="340">
        <f>VLOOKUP($D109,'[2]S251 Template'!$D$17:$BL$100,58,0)</f>
        <v>0</v>
      </c>
      <c r="DR109" s="340">
        <f>VLOOKUP($D109,'[2]S251 Template'!$D$17:$BL$100,59,0)</f>
        <v>6160.160100040555</v>
      </c>
      <c r="DS109" s="340">
        <f>VLOOKUP($D109,'[2]S251 Template'!$D$17:$BL$100,60,0)</f>
        <v>0</v>
      </c>
      <c r="DT109" s="340">
        <f>VLOOKUP($D109,'[2]S251 Template'!$D$17:$BL$100,61,0)</f>
        <v>0</v>
      </c>
      <c r="DU109" s="341">
        <f t="shared" si="62"/>
        <v>395303.0320400406</v>
      </c>
      <c r="DV109" s="340">
        <f>VLOOKUP($D109,'[2]S251 Template'!$D$17:$DI$100,63,0)</f>
        <v>29615.665532727748</v>
      </c>
      <c r="DW109" s="340">
        <f>VLOOKUP($D109,'[2]S251 Template'!$D$17:$DI$100,64,0)</f>
        <v>15327.06</v>
      </c>
      <c r="DX109" s="340">
        <f>VLOOKUP($D109,'[2]S251 Template'!$D$17:$DI$100,65,0)</f>
        <v>156695.12</v>
      </c>
      <c r="DY109" s="340">
        <f>VLOOKUP($D109,'[2]S251 Template'!$D$17:$DI$100,66,0)</f>
        <v>108891.98399999998</v>
      </c>
      <c r="DZ109" s="341">
        <f t="shared" si="63"/>
        <v>310529.8295327277</v>
      </c>
      <c r="EA109" s="340">
        <f>VLOOKUP($D109,'[2]S251 Template'!$D$17:$DI$100,69,0)</f>
        <v>0</v>
      </c>
      <c r="EB109" s="340">
        <f>VLOOKUP($D109,'[2]S251 Template'!$D$17:$DI$100,70,0)</f>
        <v>0</v>
      </c>
      <c r="EC109" s="340">
        <f>VLOOKUP($D109,'[2]S251 Template'!$D$17:$DI$100,71,0)</f>
        <v>0</v>
      </c>
      <c r="ED109" s="340">
        <f>VLOOKUP($D109,'[2]S251 Template'!$D$17:$DI$100,72,0)</f>
        <v>35116</v>
      </c>
      <c r="EE109" s="340">
        <f>VLOOKUP($D109,'[2]S251 Template'!$D$17:$DI$100,73,0)</f>
        <v>0</v>
      </c>
      <c r="EF109" s="340">
        <f>VLOOKUP($D109,'[2]S251 Template'!$D$17:$DI$100,74,0)</f>
        <v>1001.5227027157952</v>
      </c>
      <c r="EG109" s="340">
        <f>VLOOKUP($D109,'[2]S251 Template'!$D$17:$DI$100,75,0)</f>
        <v>36364.162500000006</v>
      </c>
      <c r="EH109" s="340">
        <f>VLOOKUP($D109,'[2]S251 Template'!$D$17:$DI$100,76,0)</f>
        <v>0</v>
      </c>
      <c r="EI109" s="340">
        <v>0</v>
      </c>
      <c r="EJ109" s="341">
        <f>SUM(EA109:EI109)</f>
        <v>72481.6852027158</v>
      </c>
      <c r="EK109" s="340">
        <f>VLOOKUP($D109,'[2]S251 Template'!$D$17:$DI$100,78,0)</f>
        <v>4319.536</v>
      </c>
      <c r="EL109" s="340">
        <f>VLOOKUP($D109,'[2]S251 Template'!$D$17:$DI$100,79,0)</f>
        <v>88855.34999999998</v>
      </c>
      <c r="EM109" s="340">
        <f>VLOOKUP($D109,'[2]S251 Template'!$D$17:$DI$100,80,0)</f>
        <v>230972</v>
      </c>
      <c r="EN109" s="340">
        <v>0</v>
      </c>
      <c r="EO109" s="340">
        <v>0</v>
      </c>
      <c r="EP109" s="340">
        <v>0</v>
      </c>
      <c r="EQ109" s="340">
        <v>0</v>
      </c>
      <c r="ER109" s="340">
        <v>0</v>
      </c>
      <c r="ES109" s="340">
        <v>0</v>
      </c>
      <c r="ET109" s="340">
        <v>0</v>
      </c>
      <c r="EU109" s="340">
        <v>0</v>
      </c>
      <c r="EV109" s="341">
        <f>SUM(EK109:EU109)</f>
        <v>324146.88599999994</v>
      </c>
      <c r="EW109" s="340">
        <f>VLOOKUP($D109,'[2]S251 Template'!$D$17:$DI$100,84,0)</f>
        <v>57079.9</v>
      </c>
      <c r="EX109" s="340">
        <f>VLOOKUP($D109,'[2]S251 Template'!$D$17:$DI$100,85,0)</f>
        <v>0</v>
      </c>
      <c r="EY109" s="340">
        <f>VLOOKUP($D109,'[2]S251 Template'!$D$17:$DI$100,86,0)</f>
        <v>0</v>
      </c>
      <c r="EZ109" s="340">
        <f>VLOOKUP($D109,'[2]S251 Template'!$D$17:$DI$100,87,0)</f>
        <v>0</v>
      </c>
      <c r="FA109" s="340">
        <f>VLOOKUP($D109,'[2]S251 Template'!$D$17:$DI$100,88,0)</f>
        <v>1714.8000000000002</v>
      </c>
      <c r="FB109" s="340">
        <f>VLOOKUP($D109,'[2]S251 Template'!$D$17:$DI$100,89,0)</f>
        <v>0</v>
      </c>
      <c r="FC109" s="340">
        <f>VLOOKUP($D109,'[2]S251 Template'!$D$17:$DI$100,90,0)</f>
        <v>14697.089652000002</v>
      </c>
      <c r="FD109" s="340">
        <f>VLOOKUP($D109,'[2]S251 Template'!$D$17:$DI$100,91,0)</f>
        <v>0</v>
      </c>
      <c r="FE109" s="340">
        <v>0</v>
      </c>
      <c r="FF109" s="341">
        <f>SUM(EW109:FE109)</f>
        <v>73491.789652</v>
      </c>
      <c r="FG109" s="340">
        <v>0</v>
      </c>
      <c r="FH109" s="340">
        <v>0</v>
      </c>
      <c r="FI109" s="341">
        <f t="shared" si="64"/>
        <v>0</v>
      </c>
      <c r="FJ109" s="340">
        <f>VLOOKUP($D109,'[2]S251 Template'!$D$17:$DI$100,96,0)</f>
        <v>0</v>
      </c>
      <c r="FK109" s="340">
        <f>VLOOKUP($D109,'[2]S251 Template'!$D$17:$DI$100,97,0)</f>
        <v>0</v>
      </c>
      <c r="FL109" s="340">
        <f>VLOOKUP($D109,'[2]S251 Template'!$D$17:$DI$100,98,0)</f>
        <v>-163846</v>
      </c>
      <c r="FM109" s="340">
        <v>0</v>
      </c>
      <c r="FN109" s="341">
        <f>SUM(FJ109:FM109)</f>
        <v>-163846</v>
      </c>
      <c r="FO109" s="340">
        <f>VLOOKUP($D109,'[2]S251 Template'!$D$17:$DI$100,100,0)</f>
        <v>0</v>
      </c>
      <c r="FP109" s="341">
        <f t="shared" si="65"/>
        <v>0</v>
      </c>
      <c r="FQ109" s="345">
        <f t="shared" si="66"/>
        <v>5201124.306562774</v>
      </c>
      <c r="FR109" s="340">
        <f>VLOOKUP(D109,'[2]S251 Template'!$D$88:$DB$100,103,0)</f>
        <v>286</v>
      </c>
      <c r="FS109" s="341">
        <f t="shared" si="67"/>
        <v>849</v>
      </c>
      <c r="FT109" s="341">
        <f t="shared" si="68"/>
        <v>6126.177039532125</v>
      </c>
      <c r="FU109" s="346" t="s">
        <v>518</v>
      </c>
      <c r="FV109" s="340">
        <f>VLOOKUP(D109,'[6]Sheet1'!$A$3:$E$87,5,0)</f>
        <v>101400</v>
      </c>
      <c r="FW109" s="340">
        <v>0</v>
      </c>
      <c r="FX109" s="340">
        <v>0</v>
      </c>
      <c r="FY109" s="340">
        <f t="shared" si="69"/>
        <v>511775.5060812406</v>
      </c>
    </row>
    <row r="110" spans="1:181" ht="14.25" thickBot="1" thickTop="1">
      <c r="A110" s="113"/>
      <c r="B110" s="338"/>
      <c r="C110" s="320" t="s">
        <v>357</v>
      </c>
      <c r="D110" s="20">
        <v>4802</v>
      </c>
      <c r="E110" s="338"/>
      <c r="F110" s="401" t="s">
        <v>281</v>
      </c>
      <c r="G110" s="340">
        <v>0</v>
      </c>
      <c r="H110" s="340">
        <v>0</v>
      </c>
      <c r="I110" s="340">
        <v>0</v>
      </c>
      <c r="J110" s="340">
        <v>0</v>
      </c>
      <c r="K110" s="340">
        <v>0</v>
      </c>
      <c r="L110" s="341">
        <f t="shared" si="48"/>
        <v>0</v>
      </c>
      <c r="M110" s="345">
        <f t="shared" si="49"/>
        <v>0</v>
      </c>
      <c r="N110" s="341">
        <f t="shared" si="50"/>
        <v>0</v>
      </c>
      <c r="O110" s="340">
        <v>0</v>
      </c>
      <c r="P110" s="340">
        <v>0</v>
      </c>
      <c r="Q110" s="340">
        <v>0</v>
      </c>
      <c r="R110" s="340">
        <v>0</v>
      </c>
      <c r="S110" s="342">
        <f t="shared" si="51"/>
        <v>0</v>
      </c>
      <c r="T110" s="341">
        <f t="shared" si="52"/>
        <v>0</v>
      </c>
      <c r="U110" s="81"/>
      <c r="V110" s="81"/>
      <c r="W110" s="81"/>
      <c r="X110" s="81"/>
      <c r="Y110" s="81"/>
      <c r="Z110" s="81"/>
      <c r="AA110" s="81"/>
      <c r="AB110" s="81"/>
      <c r="AC110" s="81"/>
      <c r="AD110" s="81"/>
      <c r="AE110" s="81"/>
      <c r="AF110" s="81"/>
      <c r="AG110" s="81"/>
      <c r="AH110" s="81"/>
      <c r="AI110" s="81"/>
      <c r="AJ110" s="81"/>
      <c r="AK110" s="81"/>
      <c r="AL110" s="121"/>
      <c r="AM110" s="340">
        <v>0</v>
      </c>
      <c r="AN110" s="340">
        <v>0</v>
      </c>
      <c r="AO110" s="340">
        <v>0</v>
      </c>
      <c r="AP110" s="340">
        <v>0</v>
      </c>
      <c r="AQ110" s="340">
        <v>0</v>
      </c>
      <c r="AR110" s="340">
        <v>0</v>
      </c>
      <c r="AS110" s="340">
        <v>0</v>
      </c>
      <c r="AT110" s="340">
        <v>0</v>
      </c>
      <c r="AU110" s="340">
        <v>0</v>
      </c>
      <c r="AV110" s="340">
        <v>0</v>
      </c>
      <c r="AW110" s="340">
        <f>VLOOKUP($D110,'[2]S251 Template'!$D$17:$DI$100,17,0)</f>
        <v>150</v>
      </c>
      <c r="AX110" s="340">
        <f>VLOOKUP($D110,'[2]S251 Template'!$D$17:$DI$100,18,0)</f>
        <v>151</v>
      </c>
      <c r="AY110" s="340">
        <f>VLOOKUP($D110,'[2]S251 Template'!$D$17:$DI$100,19,0)</f>
        <v>149</v>
      </c>
      <c r="AZ110" s="340">
        <f>VLOOKUP($D110,'[2]S251 Template'!$D$17:$DI$100,20,0)</f>
        <v>153</v>
      </c>
      <c r="BA110" s="340">
        <f>VLOOKUP($D110,'[2]S251 Template'!$D$17:$DI$100,21,0)</f>
        <v>143</v>
      </c>
      <c r="BB110" s="340">
        <v>0</v>
      </c>
      <c r="BC110" s="361">
        <f t="shared" si="53"/>
        <v>3161564.7904320005</v>
      </c>
      <c r="BD110" s="341">
        <f t="shared" si="54"/>
        <v>746</v>
      </c>
      <c r="BE110" s="81"/>
      <c r="BF110" s="81"/>
      <c r="BG110" s="81"/>
      <c r="BH110" s="81"/>
      <c r="BI110" s="81"/>
      <c r="BJ110" s="81"/>
      <c r="BK110" s="81"/>
      <c r="BL110" s="81"/>
      <c r="BM110" s="81"/>
      <c r="BN110" s="81"/>
      <c r="BO110" s="81"/>
      <c r="BP110" s="121"/>
      <c r="BQ110" s="340">
        <v>0</v>
      </c>
      <c r="BR110" s="340">
        <v>0</v>
      </c>
      <c r="BS110" s="340">
        <v>0</v>
      </c>
      <c r="BT110" s="340">
        <v>0</v>
      </c>
      <c r="BU110" s="340">
        <v>0</v>
      </c>
      <c r="BV110" s="340">
        <v>0</v>
      </c>
      <c r="BW110" s="340">
        <v>0</v>
      </c>
      <c r="BX110" s="340">
        <v>0</v>
      </c>
      <c r="BY110" s="340">
        <v>0</v>
      </c>
      <c r="BZ110" s="340">
        <v>0</v>
      </c>
      <c r="CA110" s="340">
        <v>0</v>
      </c>
      <c r="CB110" s="342">
        <f t="shared" si="55"/>
        <v>0</v>
      </c>
      <c r="CC110" s="340">
        <v>0</v>
      </c>
      <c r="CD110" s="340">
        <v>0</v>
      </c>
      <c r="CE110" s="340">
        <v>0</v>
      </c>
      <c r="CF110" s="340">
        <f>VLOOKUP($D110,'[2]S251 Template'!$D$17:$AK$100,29,0)</f>
        <v>0</v>
      </c>
      <c r="CG110" s="340">
        <f>VLOOKUP($D110,'[2]S251 Template'!$D$17:$AK$100,30,0)</f>
        <v>0</v>
      </c>
      <c r="CH110" s="340">
        <v>0</v>
      </c>
      <c r="CI110" s="340">
        <f>VLOOKUP($D110,'[2]S251 Template'!$D$17:$AK$100,32,0)</f>
        <v>76966.2</v>
      </c>
      <c r="CJ110" s="340">
        <f>VLOOKUP($D110,'[2]S251 Template'!$D$17:$AK$100,33,0)</f>
        <v>4894.11</v>
      </c>
      <c r="CK110" s="340">
        <f>VLOOKUP($D110,'[2]S251 Template'!$D$17:$AK$100,34,0)</f>
        <v>3663</v>
      </c>
      <c r="CL110" s="340">
        <v>0</v>
      </c>
      <c r="CM110" s="340">
        <v>0</v>
      </c>
      <c r="CN110" s="340">
        <v>0</v>
      </c>
      <c r="CO110" s="340">
        <v>0</v>
      </c>
      <c r="CP110" s="340">
        <v>0</v>
      </c>
      <c r="CQ110" s="340">
        <v>0</v>
      </c>
      <c r="CR110" s="340">
        <v>12022.346558835421</v>
      </c>
      <c r="CS110" s="340">
        <v>0</v>
      </c>
      <c r="CT110" s="341">
        <f t="shared" si="56"/>
        <v>97545.65655883541</v>
      </c>
      <c r="CU110" s="340">
        <f>VLOOKUP($D110,'[2]S251 Template'!$D$88:$AN$100,36,0)</f>
        <v>0</v>
      </c>
      <c r="CV110" s="340">
        <f>VLOOKUP($D110,'[2]S251 Template'!$D$88:$AN$100,37,0)</f>
        <v>0</v>
      </c>
      <c r="CW110" s="341">
        <f t="shared" si="57"/>
        <v>0</v>
      </c>
      <c r="CX110" s="340">
        <f>VLOOKUP($D110,'[2]S251 Template'!$D$17:$AR$100,39,0)</f>
        <v>0</v>
      </c>
      <c r="CY110" s="340">
        <f>VLOOKUP($D110,'[2]S251 Template'!$D$17:$AR$100,40,0)</f>
        <v>2550.8612225250004</v>
      </c>
      <c r="CZ110" s="340">
        <f>VLOOKUP($D110,'[2]S251 Template'!$D$17:$AR$100,41,0)</f>
        <v>0</v>
      </c>
      <c r="DA110" s="341">
        <f t="shared" si="58"/>
        <v>2550.8612225250004</v>
      </c>
      <c r="DB110" s="340">
        <f>VLOOKUP(D110,'[2]S251 Template'!$D$17:$AT$100,43,0)</f>
        <v>254353</v>
      </c>
      <c r="DC110" s="340">
        <v>0</v>
      </c>
      <c r="DD110" s="341">
        <f t="shared" si="59"/>
        <v>254353</v>
      </c>
      <c r="DE110" s="340">
        <f>VLOOKUP(D110,'[2]S251 Template'!$D$17:$AW$100,46,0)</f>
        <v>0</v>
      </c>
      <c r="DF110" s="340">
        <v>0</v>
      </c>
      <c r="DG110" s="341">
        <f t="shared" si="60"/>
        <v>0</v>
      </c>
      <c r="DH110" s="340">
        <v>0</v>
      </c>
      <c r="DI110" s="340">
        <v>0</v>
      </c>
      <c r="DJ110" s="341">
        <f t="shared" si="61"/>
        <v>0</v>
      </c>
      <c r="DK110" s="340">
        <f>VLOOKUP($D110,'[2]S251 Template'!$D$17:$BL$100,52,0)</f>
        <v>273891.35004</v>
      </c>
      <c r="DL110" s="340">
        <f>VLOOKUP($D110,'[2]S251 Template'!$D$17:$BL$100,53,0)</f>
        <v>9600.009100000001</v>
      </c>
      <c r="DM110" s="340">
        <f>VLOOKUP($D110,'[2]S251 Template'!$D$17:$BL$100,54,0)</f>
        <v>0</v>
      </c>
      <c r="DN110" s="340">
        <f>VLOOKUP($D110,'[2]S251 Template'!$D$17:$BL$100,55,0)</f>
        <v>10151.28</v>
      </c>
      <c r="DO110" s="340">
        <f>VLOOKUP($D110,'[2]S251 Template'!$D$17:$BL$100,56,0)</f>
        <v>320957.4166666666</v>
      </c>
      <c r="DP110" s="340">
        <f>VLOOKUP($D110,'[2]S251 Template'!$D$17:$BL$100,57,0)</f>
        <v>0</v>
      </c>
      <c r="DQ110" s="340">
        <f>VLOOKUP($D110,'[2]S251 Template'!$D$17:$BL$100,58,0)</f>
        <v>0</v>
      </c>
      <c r="DR110" s="340">
        <f>VLOOKUP($D110,'[2]S251 Template'!$D$17:$BL$100,59,0)</f>
        <v>34386.006782933655</v>
      </c>
      <c r="DS110" s="340">
        <f>VLOOKUP($D110,'[2]S251 Template'!$D$17:$BL$100,60,0)</f>
        <v>0</v>
      </c>
      <c r="DT110" s="340">
        <f>VLOOKUP($D110,'[2]S251 Template'!$D$17:$BL$100,61,0)</f>
        <v>0</v>
      </c>
      <c r="DU110" s="341">
        <f t="shared" si="62"/>
        <v>648986.0625896002</v>
      </c>
      <c r="DV110" s="340">
        <f>VLOOKUP($D110,'[2]S251 Template'!$D$17:$DI$100,63,0)</f>
        <v>18458.326399001806</v>
      </c>
      <c r="DW110" s="340">
        <f>VLOOKUP($D110,'[2]S251 Template'!$D$17:$DI$100,64,0)</f>
        <v>17503.245000000003</v>
      </c>
      <c r="DX110" s="340">
        <f>VLOOKUP($D110,'[2]S251 Template'!$D$17:$DI$100,65,0)</f>
        <v>125360.04</v>
      </c>
      <c r="DY110" s="340">
        <f>VLOOKUP($D110,'[2]S251 Template'!$D$17:$DI$100,66,0)</f>
        <v>72596.94</v>
      </c>
      <c r="DZ110" s="341">
        <f t="shared" si="63"/>
        <v>233918.5513990018</v>
      </c>
      <c r="EA110" s="340">
        <f>VLOOKUP($D110,'[2]S251 Template'!$D$17:$DI$100,69,0)</f>
        <v>0</v>
      </c>
      <c r="EB110" s="340">
        <f>VLOOKUP($D110,'[2]S251 Template'!$D$17:$DI$100,70,0)</f>
        <v>0</v>
      </c>
      <c r="EC110" s="340">
        <f>VLOOKUP($D110,'[2]S251 Template'!$D$17:$DI$100,71,0)</f>
        <v>0</v>
      </c>
      <c r="ED110" s="340">
        <f>VLOOKUP($D110,'[2]S251 Template'!$D$17:$DI$100,72,0)</f>
        <v>35116</v>
      </c>
      <c r="EE110" s="340">
        <f>VLOOKUP($D110,'[2]S251 Template'!$D$17:$DI$100,73,0)</f>
        <v>0</v>
      </c>
      <c r="EF110" s="340">
        <f>VLOOKUP($D110,'[2]S251 Template'!$D$17:$DI$100,74,0)</f>
        <v>10595.055960309204</v>
      </c>
      <c r="EG110" s="340">
        <f>VLOOKUP($D110,'[2]S251 Template'!$D$17:$DI$100,75,0)</f>
        <v>29640.186426000004</v>
      </c>
      <c r="EH110" s="340">
        <f>VLOOKUP($D110,'[2]S251 Template'!$D$17:$DI$100,76,0)</f>
        <v>0</v>
      </c>
      <c r="EI110" s="340">
        <v>0</v>
      </c>
      <c r="EJ110" s="341">
        <f>SUM(EA110:EI110)</f>
        <v>75351.24238630921</v>
      </c>
      <c r="EK110" s="340">
        <f>VLOOKUP($D110,'[2]S251 Template'!$D$17:$DI$100,78,0)</f>
        <v>7753.013333333333</v>
      </c>
      <c r="EL110" s="340">
        <f>VLOOKUP($D110,'[2]S251 Template'!$D$17:$DI$100,79,0)</f>
        <v>93113.30000000005</v>
      </c>
      <c r="EM110" s="340">
        <f>VLOOKUP($D110,'[2]S251 Template'!$D$17:$DI$100,80,0)</f>
        <v>175550</v>
      </c>
      <c r="EN110" s="340">
        <v>0</v>
      </c>
      <c r="EO110" s="340">
        <v>0</v>
      </c>
      <c r="EP110" s="340">
        <v>0</v>
      </c>
      <c r="EQ110" s="340">
        <v>0</v>
      </c>
      <c r="ER110" s="340">
        <v>0</v>
      </c>
      <c r="ES110" s="340">
        <v>0</v>
      </c>
      <c r="ET110" s="340">
        <v>0</v>
      </c>
      <c r="EU110" s="340">
        <v>0</v>
      </c>
      <c r="EV110" s="341">
        <f>SUM(EK110:EU110)</f>
        <v>276416.31333333335</v>
      </c>
      <c r="EW110" s="340">
        <f>VLOOKUP($D110,'[2]S251 Template'!$D$17:$DI$100,84,0)</f>
        <v>0</v>
      </c>
      <c r="EX110" s="340">
        <f>VLOOKUP($D110,'[2]S251 Template'!$D$17:$DI$100,85,0)</f>
        <v>0</v>
      </c>
      <c r="EY110" s="340">
        <f>VLOOKUP($D110,'[2]S251 Template'!$D$17:$DI$100,86,0)</f>
        <v>9000</v>
      </c>
      <c r="EZ110" s="340">
        <f>VLOOKUP($D110,'[2]S251 Template'!$D$17:$DI$100,87,0)</f>
        <v>0</v>
      </c>
      <c r="FA110" s="340">
        <f>VLOOKUP($D110,'[2]S251 Template'!$D$17:$DI$100,88,0)</f>
        <v>1429</v>
      </c>
      <c r="FB110" s="340">
        <f>VLOOKUP($D110,'[2]S251 Template'!$D$17:$DI$100,89,0)</f>
        <v>0</v>
      </c>
      <c r="FC110" s="340">
        <f>VLOOKUP($D110,'[2]S251 Template'!$D$17:$DI$100,90,0)</f>
        <v>12247.57471</v>
      </c>
      <c r="FD110" s="340">
        <f>VLOOKUP($D110,'[2]S251 Template'!$D$17:$DI$100,91,0)</f>
        <v>0</v>
      </c>
      <c r="FE110" s="340">
        <v>0</v>
      </c>
      <c r="FF110" s="341">
        <f>SUM(EW110:FE110)</f>
        <v>22676.57471</v>
      </c>
      <c r="FG110" s="340">
        <v>0</v>
      </c>
      <c r="FH110" s="340">
        <v>0</v>
      </c>
      <c r="FI110" s="341">
        <f t="shared" si="64"/>
        <v>0</v>
      </c>
      <c r="FJ110" s="340">
        <f>VLOOKUP($D110,'[2]S251 Template'!$D$17:$DI$100,96,0)</f>
        <v>0</v>
      </c>
      <c r="FK110" s="340">
        <f>VLOOKUP($D110,'[2]S251 Template'!$D$17:$DI$100,97,0)</f>
        <v>0</v>
      </c>
      <c r="FL110" s="340">
        <f>VLOOKUP($D110,'[2]S251 Template'!$D$17:$DI$100,98,0)</f>
        <v>0</v>
      </c>
      <c r="FM110" s="340">
        <v>0</v>
      </c>
      <c r="FN110" s="341">
        <f>SUM(FJ110:FM110)</f>
        <v>0</v>
      </c>
      <c r="FO110" s="340">
        <f>VLOOKUP($D110,'[2]S251 Template'!$D$17:$DI$100,100,0)</f>
        <v>0</v>
      </c>
      <c r="FP110" s="341">
        <f t="shared" si="65"/>
        <v>0</v>
      </c>
      <c r="FQ110" s="345">
        <f t="shared" si="66"/>
        <v>4773363.052631606</v>
      </c>
      <c r="FR110" s="340">
        <f>VLOOKUP(D110,'[2]S251 Template'!$D$88:$DB$100,103,0)</f>
        <v>0</v>
      </c>
      <c r="FS110" s="341">
        <f t="shared" si="67"/>
        <v>746</v>
      </c>
      <c r="FT110" s="341">
        <f t="shared" si="68"/>
        <v>6398.609990122796</v>
      </c>
      <c r="FU110" s="346" t="s">
        <v>518</v>
      </c>
      <c r="FV110" s="340">
        <f>VLOOKUP(D110,'[6]Sheet1'!$A$3:$E$87,5,0)</f>
        <v>143400</v>
      </c>
      <c r="FW110" s="340">
        <v>0</v>
      </c>
      <c r="FX110" s="340">
        <v>0</v>
      </c>
      <c r="FY110" s="340">
        <f t="shared" si="69"/>
        <v>905889.9238121252</v>
      </c>
    </row>
    <row r="111" spans="1:181" ht="13.5" thickTop="1">
      <c r="A111" s="113"/>
      <c r="B111" s="322"/>
      <c r="C111" s="118"/>
      <c r="D111" s="118"/>
      <c r="E111" s="362"/>
      <c r="F111" s="81"/>
      <c r="G111" s="81"/>
      <c r="H111" s="81"/>
      <c r="I111" s="81"/>
      <c r="J111" s="81"/>
      <c r="K111" s="81"/>
      <c r="L111" s="81"/>
      <c r="M111" s="81"/>
      <c r="N111" s="81"/>
      <c r="O111" s="81"/>
      <c r="P111" s="81"/>
      <c r="Q111" s="81"/>
      <c r="R111" s="81"/>
      <c r="S111" s="363"/>
      <c r="T111" s="81"/>
      <c r="U111" s="81"/>
      <c r="V111" s="81"/>
      <c r="W111" s="81"/>
      <c r="X111" s="81"/>
      <c r="Y111" s="81"/>
      <c r="Z111" s="81"/>
      <c r="AA111" s="81"/>
      <c r="AB111" s="81"/>
      <c r="AC111" s="81"/>
      <c r="AD111" s="81"/>
      <c r="AE111" s="81"/>
      <c r="AF111" s="81"/>
      <c r="AG111" s="81"/>
      <c r="AH111" s="81"/>
      <c r="AI111" s="81"/>
      <c r="AJ111" s="81"/>
      <c r="AK111" s="81"/>
      <c r="AL111" s="81"/>
      <c r="AM111" s="74"/>
      <c r="AN111" s="74"/>
      <c r="AO111" s="74"/>
      <c r="AP111" s="74"/>
      <c r="AQ111" s="74"/>
      <c r="AR111" s="74"/>
      <c r="AS111" s="74"/>
      <c r="AT111" s="74"/>
      <c r="AU111" s="74"/>
      <c r="AV111" s="74"/>
      <c r="AW111" s="74"/>
      <c r="AX111" s="74"/>
      <c r="AY111" s="74"/>
      <c r="AZ111" s="74"/>
      <c r="BA111" s="74"/>
      <c r="BB111" s="74"/>
      <c r="BC111" s="364"/>
      <c r="BD111" s="355"/>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74"/>
      <c r="DI111" s="74"/>
      <c r="DJ111" s="81"/>
      <c r="DK111" s="74"/>
      <c r="DL111" s="74"/>
      <c r="DM111" s="74"/>
      <c r="DN111" s="74"/>
      <c r="DO111" s="74"/>
      <c r="DP111" s="74"/>
      <c r="DQ111" s="74"/>
      <c r="DR111" s="74"/>
      <c r="DS111" s="74"/>
      <c r="DT111" s="74"/>
      <c r="DU111" s="81"/>
      <c r="DV111" s="74"/>
      <c r="DW111" s="74"/>
      <c r="DX111" s="74"/>
      <c r="DY111" s="74"/>
      <c r="DZ111" s="81"/>
      <c r="EA111" s="74"/>
      <c r="EB111" s="74"/>
      <c r="EC111" s="74"/>
      <c r="ED111" s="74"/>
      <c r="EE111" s="74"/>
      <c r="EF111" s="74"/>
      <c r="EG111" s="74"/>
      <c r="EH111" s="74"/>
      <c r="EI111" s="74"/>
      <c r="EJ111" s="81"/>
      <c r="EK111" s="74"/>
      <c r="EL111" s="74"/>
      <c r="EM111" s="74"/>
      <c r="EN111" s="74"/>
      <c r="EO111" s="74"/>
      <c r="EP111" s="74"/>
      <c r="EQ111" s="74"/>
      <c r="ER111" s="74"/>
      <c r="ES111" s="74"/>
      <c r="ET111" s="74"/>
      <c r="EU111" s="74"/>
      <c r="EV111" s="81"/>
      <c r="EW111" s="74"/>
      <c r="EX111" s="74"/>
      <c r="EY111" s="74"/>
      <c r="EZ111" s="74"/>
      <c r="FA111" s="74"/>
      <c r="FB111" s="74"/>
      <c r="FC111" s="74"/>
      <c r="FD111" s="74"/>
      <c r="FE111" s="74"/>
      <c r="FF111" s="81"/>
      <c r="FG111" s="74"/>
      <c r="FH111" s="74"/>
      <c r="FI111" s="81"/>
      <c r="FJ111" s="74"/>
      <c r="FK111" s="74"/>
      <c r="FL111" s="74"/>
      <c r="FM111" s="74"/>
      <c r="FN111" s="81"/>
      <c r="FO111" s="81"/>
      <c r="FP111" s="81"/>
      <c r="FQ111" s="81"/>
      <c r="FR111" s="120"/>
      <c r="FS111" s="81"/>
      <c r="FT111" s="81"/>
      <c r="FU111" s="362"/>
      <c r="FV111" s="81"/>
      <c r="FW111" s="81"/>
      <c r="FX111" s="81"/>
      <c r="FY111" s="81"/>
    </row>
    <row r="112" spans="1:181" ht="13.5" thickBot="1">
      <c r="A112" s="328" t="s">
        <v>11</v>
      </c>
      <c r="B112" s="350"/>
      <c r="C112" s="331"/>
      <c r="D112" s="331"/>
      <c r="E112" s="348"/>
      <c r="F112" s="348"/>
      <c r="G112" s="348"/>
      <c r="H112" s="348"/>
      <c r="I112" s="348"/>
      <c r="J112" s="348"/>
      <c r="K112" s="348"/>
      <c r="L112" s="356"/>
      <c r="M112" s="81"/>
      <c r="N112" s="81"/>
      <c r="O112" s="348"/>
      <c r="P112" s="348"/>
      <c r="Q112" s="348"/>
      <c r="R112" s="348"/>
      <c r="S112" s="336"/>
      <c r="T112" s="356"/>
      <c r="U112" s="81"/>
      <c r="V112" s="81"/>
      <c r="W112" s="81"/>
      <c r="X112" s="81"/>
      <c r="Y112" s="81"/>
      <c r="Z112" s="81"/>
      <c r="AA112" s="81"/>
      <c r="AB112" s="81"/>
      <c r="AC112" s="81"/>
      <c r="AD112" s="81"/>
      <c r="AE112" s="81"/>
      <c r="AF112" s="81"/>
      <c r="AG112" s="81"/>
      <c r="AH112" s="81"/>
      <c r="AI112" s="81"/>
      <c r="AJ112" s="81"/>
      <c r="AK112" s="81"/>
      <c r="AL112" s="81"/>
      <c r="AM112" s="348"/>
      <c r="AN112" s="348"/>
      <c r="AO112" s="348"/>
      <c r="AP112" s="348"/>
      <c r="AQ112" s="348"/>
      <c r="AR112" s="348"/>
      <c r="AS112" s="348"/>
      <c r="AT112" s="348"/>
      <c r="AU112" s="348"/>
      <c r="AV112" s="348"/>
      <c r="AW112" s="348"/>
      <c r="AX112" s="348"/>
      <c r="AY112" s="348"/>
      <c r="AZ112" s="348"/>
      <c r="BA112" s="348"/>
      <c r="BB112" s="348"/>
      <c r="BC112" s="333"/>
      <c r="BD112" s="356"/>
      <c r="BE112" s="81"/>
      <c r="BF112" s="81"/>
      <c r="BG112" s="81"/>
      <c r="BH112" s="81"/>
      <c r="BI112" s="81"/>
      <c r="BJ112" s="81"/>
      <c r="BK112" s="81"/>
      <c r="BL112" s="81"/>
      <c r="BM112" s="81"/>
      <c r="BN112" s="81"/>
      <c r="BO112" s="81"/>
      <c r="BP112" s="81"/>
      <c r="BQ112" s="348"/>
      <c r="BR112" s="348"/>
      <c r="BS112" s="348"/>
      <c r="BT112" s="348"/>
      <c r="BU112" s="348"/>
      <c r="BV112" s="348"/>
      <c r="BW112" s="348"/>
      <c r="BX112" s="348"/>
      <c r="BY112" s="348"/>
      <c r="BZ112" s="348"/>
      <c r="CA112" s="348"/>
      <c r="CB112" s="81"/>
      <c r="CC112" s="348"/>
      <c r="CD112" s="348"/>
      <c r="CE112" s="348"/>
      <c r="CF112" s="348"/>
      <c r="CG112" s="348"/>
      <c r="CH112" s="348"/>
      <c r="CI112" s="348"/>
      <c r="CJ112" s="348"/>
      <c r="CK112" s="348"/>
      <c r="CL112" s="348"/>
      <c r="CM112" s="348"/>
      <c r="CN112" s="348"/>
      <c r="CO112" s="348"/>
      <c r="CP112" s="348"/>
      <c r="CQ112" s="348"/>
      <c r="CR112" s="348"/>
      <c r="CS112" s="348"/>
      <c r="CT112" s="81"/>
      <c r="CU112" s="348"/>
      <c r="CV112" s="348"/>
      <c r="CW112" s="81"/>
      <c r="CX112" s="348"/>
      <c r="CY112" s="348"/>
      <c r="CZ112" s="348"/>
      <c r="DA112" s="81"/>
      <c r="DB112" s="348"/>
      <c r="DC112" s="348"/>
      <c r="DD112" s="81"/>
      <c r="DE112" s="348"/>
      <c r="DF112" s="348"/>
      <c r="DG112" s="81"/>
      <c r="DH112" s="348"/>
      <c r="DI112" s="348"/>
      <c r="DJ112" s="81"/>
      <c r="DK112" s="348"/>
      <c r="DL112" s="348"/>
      <c r="DM112" s="348"/>
      <c r="DN112" s="348"/>
      <c r="DO112" s="348"/>
      <c r="DP112" s="348"/>
      <c r="DQ112" s="348"/>
      <c r="DR112" s="348"/>
      <c r="DS112" s="348"/>
      <c r="DT112" s="348"/>
      <c r="DU112" s="81"/>
      <c r="DV112" s="348"/>
      <c r="DW112" s="348"/>
      <c r="DX112" s="348"/>
      <c r="DY112" s="348"/>
      <c r="DZ112" s="81"/>
      <c r="EA112" s="348"/>
      <c r="EB112" s="348"/>
      <c r="EC112" s="348"/>
      <c r="ED112" s="348"/>
      <c r="EE112" s="348"/>
      <c r="EF112" s="348"/>
      <c r="EG112" s="348"/>
      <c r="EH112" s="348"/>
      <c r="EI112" s="348"/>
      <c r="EJ112" s="81"/>
      <c r="EK112" s="348"/>
      <c r="EL112" s="348"/>
      <c r="EM112" s="348"/>
      <c r="EN112" s="348"/>
      <c r="EO112" s="348"/>
      <c r="EP112" s="348"/>
      <c r="EQ112" s="348"/>
      <c r="ER112" s="348"/>
      <c r="ES112" s="348"/>
      <c r="ET112" s="348"/>
      <c r="EU112" s="348"/>
      <c r="EV112" s="81"/>
      <c r="EW112" s="348"/>
      <c r="EX112" s="348"/>
      <c r="EY112" s="348"/>
      <c r="EZ112" s="348"/>
      <c r="FA112" s="348"/>
      <c r="FB112" s="348"/>
      <c r="FC112" s="348"/>
      <c r="FD112" s="348"/>
      <c r="FE112" s="348"/>
      <c r="FF112" s="81"/>
      <c r="FG112" s="348"/>
      <c r="FH112" s="348"/>
      <c r="FI112" s="81"/>
      <c r="FJ112" s="348"/>
      <c r="FK112" s="348"/>
      <c r="FL112" s="348"/>
      <c r="FM112" s="348"/>
      <c r="FN112" s="81"/>
      <c r="FO112" s="348"/>
      <c r="FP112" s="81"/>
      <c r="FQ112" s="356"/>
      <c r="FR112" s="348"/>
      <c r="FS112" s="81"/>
      <c r="FT112" s="81"/>
      <c r="FU112" s="348"/>
      <c r="FV112" s="81"/>
      <c r="FW112" s="348"/>
      <c r="FX112" s="348"/>
      <c r="FY112" s="348"/>
    </row>
    <row r="113" spans="1:181" ht="14.25" thickBot="1" thickTop="1">
      <c r="A113" s="120"/>
      <c r="B113" s="338"/>
      <c r="C113" s="320" t="s">
        <v>358</v>
      </c>
      <c r="D113" s="20">
        <v>4041</v>
      </c>
      <c r="E113" s="338"/>
      <c r="F113" s="401" t="s">
        <v>281</v>
      </c>
      <c r="G113" s="340">
        <v>0</v>
      </c>
      <c r="H113" s="340">
        <v>0</v>
      </c>
      <c r="I113" s="340">
        <v>0</v>
      </c>
      <c r="J113" s="340">
        <v>0</v>
      </c>
      <c r="K113" s="340">
        <v>0</v>
      </c>
      <c r="L113" s="341">
        <f>($G$14*G113)+($H$14*H113)+($I$14*I113)+($J$14*J113)+($K$14*K113)</f>
        <v>0</v>
      </c>
      <c r="M113" s="345">
        <f>SUM(G113:K113)</f>
        <v>0</v>
      </c>
      <c r="N113" s="341">
        <f>IF(ISERROR(M113/950),0,(M113/950))</f>
        <v>0</v>
      </c>
      <c r="O113" s="340">
        <v>0</v>
      </c>
      <c r="P113" s="340">
        <v>0</v>
      </c>
      <c r="Q113" s="340">
        <v>0</v>
      </c>
      <c r="R113" s="340">
        <v>0</v>
      </c>
      <c r="S113" s="342">
        <f>($O$14*O113)+($P$14*P113)+($Q$14*Q113)+($R$14*R113)</f>
        <v>0</v>
      </c>
      <c r="T113" s="341">
        <f>SUM(O113:R113)</f>
        <v>0</v>
      </c>
      <c r="U113" s="81"/>
      <c r="V113" s="81"/>
      <c r="W113" s="81"/>
      <c r="X113" s="81"/>
      <c r="Y113" s="81"/>
      <c r="Z113" s="81"/>
      <c r="AA113" s="81"/>
      <c r="AB113" s="81"/>
      <c r="AC113" s="81"/>
      <c r="AD113" s="81"/>
      <c r="AE113" s="81"/>
      <c r="AF113" s="81"/>
      <c r="AG113" s="81"/>
      <c r="AH113" s="81"/>
      <c r="AI113" s="81"/>
      <c r="AJ113" s="81"/>
      <c r="AK113" s="81"/>
      <c r="AL113" s="81"/>
      <c r="AM113" s="340">
        <v>0</v>
      </c>
      <c r="AN113" s="340">
        <v>0</v>
      </c>
      <c r="AO113" s="340">
        <v>0</v>
      </c>
      <c r="AP113" s="340">
        <v>0</v>
      </c>
      <c r="AQ113" s="340">
        <v>0</v>
      </c>
      <c r="AR113" s="340">
        <v>0</v>
      </c>
      <c r="AS113" s="340">
        <v>0</v>
      </c>
      <c r="AT113" s="340">
        <v>0</v>
      </c>
      <c r="AU113" s="340">
        <v>0</v>
      </c>
      <c r="AV113" s="340">
        <v>0</v>
      </c>
      <c r="AW113" s="340">
        <f>VLOOKUP($D113,'[2]S251 Template'!$D$17:$DI$100,17,0)</f>
        <v>0</v>
      </c>
      <c r="AX113" s="340">
        <f>VLOOKUP($D113,'[2]S251 Template'!$D$17:$DI$100,18,0)</f>
        <v>0</v>
      </c>
      <c r="AY113" s="340">
        <f>VLOOKUP($D113,'[2]S251 Template'!$D$17:$DI$100,19,0)</f>
        <v>0</v>
      </c>
      <c r="AZ113" s="340">
        <f>VLOOKUP($D113,'[2]S251 Template'!$D$17:$DI$100,20,0)</f>
        <v>0</v>
      </c>
      <c r="BA113" s="340">
        <f>VLOOKUP($D113,'[2]S251 Template'!$D$17:$DI$100,21,0)</f>
        <v>0</v>
      </c>
      <c r="BB113" s="340">
        <v>0</v>
      </c>
      <c r="BC113" s="361">
        <f>($AM$14*AM113)+($AN$14*AN113)+($AO$14*AO113)+($AP$14*AP113)+($AQ$14*AQ113)+($AR$14*AR113)+($AS$14*AS113)+($AT$14*AT113)+($AU$14*AU113)+($AV$14*AV113)+($AW$14*AW113)+($AX$14*AX113)+($AY$14*AY113)+($AZ$14*AZ113)+($BA$14*BA113)+($BB$14*BB113)</f>
        <v>0</v>
      </c>
      <c r="BD113" s="341">
        <f>SUM(AM113:BB113)</f>
        <v>0</v>
      </c>
      <c r="BE113" s="81"/>
      <c r="BF113" s="81"/>
      <c r="BG113" s="81"/>
      <c r="BH113" s="81"/>
      <c r="BI113" s="81"/>
      <c r="BJ113" s="81"/>
      <c r="BK113" s="81"/>
      <c r="BL113" s="81"/>
      <c r="BM113" s="81"/>
      <c r="BN113" s="81"/>
      <c r="BO113" s="81"/>
      <c r="BP113" s="81"/>
      <c r="BQ113" s="340">
        <v>0</v>
      </c>
      <c r="BR113" s="340">
        <v>0</v>
      </c>
      <c r="BS113" s="340">
        <v>0</v>
      </c>
      <c r="BT113" s="340">
        <v>0</v>
      </c>
      <c r="BU113" s="340">
        <v>0</v>
      </c>
      <c r="BV113" s="340">
        <v>0</v>
      </c>
      <c r="BW113" s="340">
        <v>0</v>
      </c>
      <c r="BX113" s="340">
        <v>0</v>
      </c>
      <c r="BY113" s="340">
        <v>0</v>
      </c>
      <c r="BZ113" s="340">
        <v>0</v>
      </c>
      <c r="CA113" s="340">
        <v>0</v>
      </c>
      <c r="CB113" s="342">
        <f>SUM(BQ113:CA113)</f>
        <v>0</v>
      </c>
      <c r="CC113" s="340">
        <v>0</v>
      </c>
      <c r="CD113" s="340">
        <v>0</v>
      </c>
      <c r="CE113" s="340">
        <v>0</v>
      </c>
      <c r="CF113" s="340">
        <f>VLOOKUP($D113,'[2]S251 Template'!$D$17:$AK$100,29,0)</f>
        <v>0</v>
      </c>
      <c r="CG113" s="340">
        <f>VLOOKUP($D113,'[2]S251 Template'!$D$17:$AK$100,30,0)</f>
        <v>185293.78</v>
      </c>
      <c r="CH113" s="340">
        <v>0</v>
      </c>
      <c r="CI113" s="340">
        <f>VLOOKUP($D113,'[2]S251 Template'!$D$17:$AK$100,32,0)</f>
        <v>0</v>
      </c>
      <c r="CJ113" s="340">
        <f>VLOOKUP($D113,'[2]S251 Template'!$D$17:$AK$100,33,0)</f>
        <v>0</v>
      </c>
      <c r="CK113" s="340">
        <f>VLOOKUP($D113,'[2]S251 Template'!$D$17:$AK$100,34,0)</f>
        <v>0</v>
      </c>
      <c r="CL113" s="340">
        <v>0</v>
      </c>
      <c r="CM113" s="340">
        <v>0</v>
      </c>
      <c r="CN113" s="340">
        <v>0</v>
      </c>
      <c r="CO113" s="340">
        <v>0</v>
      </c>
      <c r="CP113" s="340">
        <v>0</v>
      </c>
      <c r="CQ113" s="340">
        <v>0</v>
      </c>
      <c r="CR113" s="340">
        <v>0</v>
      </c>
      <c r="CS113" s="340">
        <v>0</v>
      </c>
      <c r="CT113" s="341">
        <f>SUM(CC113:CS113)</f>
        <v>185293.78</v>
      </c>
      <c r="CU113" s="340">
        <f>VLOOKUP($D113,'[2]S251 Template'!$D$88:$AN$100,36,0)</f>
        <v>3079496</v>
      </c>
      <c r="CV113" s="340">
        <f>VLOOKUP($D113,'[2]S251 Template'!$D$88:$AN$100,37,0)</f>
        <v>62959.19772815828</v>
      </c>
      <c r="CW113" s="341">
        <f>SUM(CU113:CV113)</f>
        <v>3142455.1977281584</v>
      </c>
      <c r="CX113" s="340">
        <f>VLOOKUP($D113,'[2]S251 Template'!$D$17:$AR$100,39,0)</f>
        <v>0</v>
      </c>
      <c r="CY113" s="340">
        <f>VLOOKUP($D113,'[2]S251 Template'!$D$17:$AR$100,40,0)</f>
        <v>0</v>
      </c>
      <c r="CZ113" s="340">
        <f>VLOOKUP($D113,'[2]S251 Template'!$D$17:$AR$100,41,0)</f>
        <v>0</v>
      </c>
      <c r="DA113" s="341">
        <f>SUM(CX113:CZ113)</f>
        <v>0</v>
      </c>
      <c r="DB113" s="340">
        <f>VLOOKUP(D113,'[2]S251 Template'!$D$17:$AT$100,43,0)</f>
        <v>0</v>
      </c>
      <c r="DC113" s="340">
        <v>0</v>
      </c>
      <c r="DD113" s="341">
        <f>SUM(DB113:DC113)</f>
        <v>0</v>
      </c>
      <c r="DE113" s="340">
        <f>VLOOKUP(D113,'[2]S251 Template'!$D$17:$AW$100,46,0)</f>
        <v>0</v>
      </c>
      <c r="DF113" s="340">
        <v>0</v>
      </c>
      <c r="DG113" s="341">
        <f>SUM(DE113:DF113)</f>
        <v>0</v>
      </c>
      <c r="DH113" s="340">
        <v>0</v>
      </c>
      <c r="DI113" s="340">
        <v>0</v>
      </c>
      <c r="DJ113" s="341">
        <f>SUM(DH113:DI113)</f>
        <v>0</v>
      </c>
      <c r="DK113" s="340">
        <f>VLOOKUP($D113,'[2]S251 Template'!$D$17:$BL$100,52,0)</f>
        <v>0</v>
      </c>
      <c r="DL113" s="340">
        <f>VLOOKUP($D113,'[2]S251 Template'!$D$17:$BL$100,53,0)</f>
        <v>0</v>
      </c>
      <c r="DM113" s="340">
        <f>VLOOKUP($D113,'[2]S251 Template'!$D$17:$BL$100,54,0)</f>
        <v>0</v>
      </c>
      <c r="DN113" s="340">
        <f>VLOOKUP($D113,'[2]S251 Template'!$D$17:$BL$100,55,0)</f>
        <v>0</v>
      </c>
      <c r="DO113" s="340">
        <f>VLOOKUP($D113,'[2]S251 Template'!$D$17:$BL$100,56,0)</f>
        <v>0</v>
      </c>
      <c r="DP113" s="340">
        <f>VLOOKUP($D113,'[2]S251 Template'!$D$17:$BL$100,57,0)</f>
        <v>0</v>
      </c>
      <c r="DQ113" s="340">
        <f>VLOOKUP($D113,'[2]S251 Template'!$D$17:$BL$100,58,0)</f>
        <v>9649.466666666667</v>
      </c>
      <c r="DR113" s="340">
        <f>VLOOKUP($D113,'[2]S251 Template'!$D$17:$BL$100,59,0)</f>
        <v>0</v>
      </c>
      <c r="DS113" s="340">
        <f>VLOOKUP($D113,'[2]S251 Template'!$D$17:$BL$100,60,0)</f>
        <v>0</v>
      </c>
      <c r="DT113" s="340">
        <f>VLOOKUP($D113,'[2]S251 Template'!$D$17:$BL$100,61,0)</f>
        <v>0</v>
      </c>
      <c r="DU113" s="341">
        <f>SUM(DK113:DT113)</f>
        <v>9649.466666666667</v>
      </c>
      <c r="DV113" s="340">
        <f>VLOOKUP($D113,'[2]S251 Template'!$D$17:$DI$100,63,0)</f>
        <v>0</v>
      </c>
      <c r="DW113" s="340">
        <f>VLOOKUP($D113,'[2]S251 Template'!$D$17:$DI$100,64,0)</f>
        <v>0</v>
      </c>
      <c r="DX113" s="340">
        <f>VLOOKUP($D113,'[2]S251 Template'!$D$17:$DI$100,65,0)</f>
        <v>0</v>
      </c>
      <c r="DY113" s="340">
        <f>VLOOKUP($D113,'[2]S251 Template'!$D$17:$DI$100,66,0)</f>
        <v>0</v>
      </c>
      <c r="DZ113" s="341">
        <f>SUM(DV113:DY113)</f>
        <v>0</v>
      </c>
      <c r="EA113" s="340">
        <f>VLOOKUP($D113,'[2]S251 Template'!$D$17:$DI$100,69,0)</f>
        <v>0</v>
      </c>
      <c r="EB113" s="340">
        <f>VLOOKUP($D113,'[2]S251 Template'!$D$17:$DI$100,70,0)</f>
        <v>0</v>
      </c>
      <c r="EC113" s="340">
        <f>VLOOKUP($D113,'[2]S251 Template'!$D$17:$DI$100,71,0)</f>
        <v>0</v>
      </c>
      <c r="ED113" s="340">
        <f>VLOOKUP($D113,'[2]S251 Template'!$D$17:$DI$100,72,0)</f>
        <v>0</v>
      </c>
      <c r="EE113" s="340">
        <f>VLOOKUP($D113,'[2]S251 Template'!$D$17:$DI$100,73,0)</f>
        <v>0</v>
      </c>
      <c r="EF113" s="340">
        <f>VLOOKUP($D113,'[2]S251 Template'!$D$17:$DI$100,74,0)</f>
        <v>0</v>
      </c>
      <c r="EG113" s="340">
        <f>VLOOKUP($D113,'[2]S251 Template'!$D$17:$DI$100,75,0)</f>
        <v>0</v>
      </c>
      <c r="EH113" s="340">
        <f>VLOOKUP($D113,'[2]S251 Template'!$D$17:$DI$100,76,0)</f>
        <v>0</v>
      </c>
      <c r="EI113" s="340">
        <v>0</v>
      </c>
      <c r="EJ113" s="341">
        <f>SUM(EA113:EI113)</f>
        <v>0</v>
      </c>
      <c r="EK113" s="340">
        <f>VLOOKUP($D113,'[2]S251 Template'!$D$17:$DI$100,78,0)</f>
        <v>0</v>
      </c>
      <c r="EL113" s="340">
        <f>VLOOKUP($D113,'[2]S251 Template'!$D$17:$DI$100,79,0)</f>
        <v>0</v>
      </c>
      <c r="EM113" s="340">
        <f>VLOOKUP($D113,'[2]S251 Template'!$D$17:$DI$100,80,0)</f>
        <v>0</v>
      </c>
      <c r="EN113" s="340">
        <v>0</v>
      </c>
      <c r="EO113" s="340">
        <v>0</v>
      </c>
      <c r="EP113" s="340">
        <v>0</v>
      </c>
      <c r="EQ113" s="340">
        <v>0</v>
      </c>
      <c r="ER113" s="340">
        <v>0</v>
      </c>
      <c r="ES113" s="340">
        <v>0</v>
      </c>
      <c r="ET113" s="340">
        <v>0</v>
      </c>
      <c r="EU113" s="340">
        <v>0</v>
      </c>
      <c r="EV113" s="341">
        <f>SUM(EK113:EU113)</f>
        <v>0</v>
      </c>
      <c r="EW113" s="340">
        <f>VLOOKUP($D113,'[2]S251 Template'!$D$17:$DI$100,84,0)</f>
        <v>0</v>
      </c>
      <c r="EX113" s="340">
        <f>VLOOKUP($D113,'[2]S251 Template'!$D$17:$DI$100,85,0)</f>
        <v>0</v>
      </c>
      <c r="EY113" s="340">
        <f>VLOOKUP($D113,'[2]S251 Template'!$D$17:$DI$100,86,0)</f>
        <v>0</v>
      </c>
      <c r="EZ113" s="340">
        <f>VLOOKUP($D113,'[2]S251 Template'!$D$17:$DI$100,87,0)</f>
        <v>0</v>
      </c>
      <c r="FA113" s="340">
        <f>VLOOKUP($D113,'[2]S251 Template'!$D$17:$DI$100,88,0)</f>
        <v>0</v>
      </c>
      <c r="FB113" s="340">
        <f>VLOOKUP($D113,'[2]S251 Template'!$D$17:$DI$100,89,0)</f>
        <v>0</v>
      </c>
      <c r="FC113" s="340">
        <f>VLOOKUP($D113,'[2]S251 Template'!$D$17:$DI$100,90,0)</f>
        <v>0</v>
      </c>
      <c r="FD113" s="340">
        <f>VLOOKUP($D113,'[2]S251 Template'!$D$17:$DI$100,91,0)</f>
        <v>0</v>
      </c>
      <c r="FE113" s="340">
        <v>0</v>
      </c>
      <c r="FF113" s="341">
        <f>SUM(EW113:FE113)</f>
        <v>0</v>
      </c>
      <c r="FG113" s="340">
        <v>0</v>
      </c>
      <c r="FH113" s="340">
        <v>0</v>
      </c>
      <c r="FI113" s="341">
        <f>SUM(FG113:FH113)</f>
        <v>0</v>
      </c>
      <c r="FJ113" s="340">
        <f>VLOOKUP($D113,'[2]S251 Template'!$D$17:$DI$100,96,0)</f>
        <v>13476.18</v>
      </c>
      <c r="FK113" s="340">
        <f>VLOOKUP($D113,'[2]S251 Template'!$D$17:$DI$100,97,0)</f>
        <v>0</v>
      </c>
      <c r="FL113" s="340">
        <f>VLOOKUP($D113,'[2]S251 Template'!$D$17:$DI$100,98,0)</f>
        <v>0</v>
      </c>
      <c r="FM113" s="340">
        <v>0</v>
      </c>
      <c r="FN113" s="341">
        <f>SUM(FJ113:FM113)</f>
        <v>13476.18</v>
      </c>
      <c r="FO113" s="340">
        <f>VLOOKUP($D113,'[2]S251 Template'!$D$17:$DI$100,100,0)</f>
        <v>6975</v>
      </c>
      <c r="FP113" s="341">
        <f>SUM(L113,S113,CB113)</f>
        <v>0</v>
      </c>
      <c r="FQ113" s="345">
        <f>IF(ISERROR(SUM(L113,S113,AK113,BC113,BN113,CB113,CT113,CW113,DA113,DD113,DG113,DJ113,DU113,DZ113,EJ113,EV113,FF113,FI113,FN113,FO113)),0,SUM(L113,S113,AK113,BC113,BN113,CB113,CT113,CW113,DA113,DD113,DG113,DJ113,DU113,DZ113,EJ113,EV113,FF113,FI113,FN113,FO113))</f>
        <v>3357849.624394825</v>
      </c>
      <c r="FR113" s="340">
        <f>VLOOKUP(D113,'[2]S251 Template'!$D$88:$DB$100,103,0)</f>
        <v>518</v>
      </c>
      <c r="FS113" s="341">
        <f>IF(ISERROR(SUM(N113,AL113,BD113,BO113,FR113)),0,SUM(N113,AL113,BD113,BO113,FR113))</f>
        <v>518</v>
      </c>
      <c r="FT113" s="341">
        <f>IF(ISERROR(FQ113/FS113),0,(FQ113/FS113))</f>
        <v>6482.335182229393</v>
      </c>
      <c r="FU113" s="346" t="s">
        <v>518</v>
      </c>
      <c r="FV113" s="340">
        <f>VLOOKUP(D113,'[6]Sheet1'!$A$3:$E$87,5,0)</f>
        <v>0</v>
      </c>
      <c r="FW113" s="340">
        <v>0</v>
      </c>
      <c r="FX113" s="340">
        <v>0</v>
      </c>
      <c r="FY113" s="340">
        <f>DA113+DD113+DG113+DU113+BQ113+BR113</f>
        <v>9649.466666666667</v>
      </c>
    </row>
    <row r="114" spans="1:181" ht="14.25" thickBot="1" thickTop="1">
      <c r="A114" s="120"/>
      <c r="B114" s="322"/>
      <c r="C114" s="306"/>
      <c r="D114" s="306"/>
      <c r="E114" s="81"/>
      <c r="F114" s="81"/>
      <c r="G114" s="81"/>
      <c r="H114" s="81"/>
      <c r="I114" s="81"/>
      <c r="J114" s="81"/>
      <c r="K114" s="81"/>
      <c r="L114" s="347"/>
      <c r="M114" s="81"/>
      <c r="N114" s="81"/>
      <c r="O114" s="81"/>
      <c r="P114" s="81"/>
      <c r="Q114" s="81"/>
      <c r="R114" s="81"/>
      <c r="S114" s="218"/>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74"/>
      <c r="BC114" s="81"/>
      <c r="BD114" s="81"/>
      <c r="BE114" s="81"/>
      <c r="BF114" s="81"/>
      <c r="BG114" s="81"/>
      <c r="BH114" s="81"/>
      <c r="BI114" s="81"/>
      <c r="BJ114" s="81"/>
      <c r="BK114" s="81"/>
      <c r="BL114" s="81"/>
      <c r="BM114" s="81"/>
      <c r="BN114" s="81"/>
      <c r="BO114" s="81"/>
      <c r="BP114" s="81"/>
      <c r="BQ114" s="71"/>
      <c r="BR114" s="71"/>
      <c r="BS114" s="71"/>
      <c r="BT114" s="71"/>
      <c r="BU114" s="71"/>
      <c r="BV114" s="71"/>
      <c r="BW114" s="71"/>
      <c r="BX114" s="71"/>
      <c r="BY114" s="71"/>
      <c r="BZ114" s="71"/>
      <c r="CA114" s="71"/>
      <c r="CB114" s="81"/>
      <c r="CC114" s="74"/>
      <c r="CD114" s="74"/>
      <c r="CE114" s="74"/>
      <c r="CF114" s="74"/>
      <c r="CG114" s="74"/>
      <c r="CH114" s="74"/>
      <c r="CI114" s="74"/>
      <c r="CJ114" s="74"/>
      <c r="CK114" s="74"/>
      <c r="CL114" s="74"/>
      <c r="CM114" s="74"/>
      <c r="CN114" s="74"/>
      <c r="CO114" s="74"/>
      <c r="CP114" s="74"/>
      <c r="CQ114" s="74"/>
      <c r="CR114" s="74"/>
      <c r="CS114" s="74"/>
      <c r="CT114" s="81"/>
      <c r="CU114" s="71"/>
      <c r="CV114" s="71"/>
      <c r="CW114" s="81"/>
      <c r="CX114" s="71"/>
      <c r="CY114" s="71"/>
      <c r="CZ114" s="71"/>
      <c r="DA114" s="81"/>
      <c r="DB114" s="71"/>
      <c r="DC114" s="71"/>
      <c r="DD114" s="81"/>
      <c r="DE114" s="71"/>
      <c r="DF114" s="71"/>
      <c r="DG114" s="81"/>
      <c r="DH114" s="71"/>
      <c r="DI114" s="71"/>
      <c r="DJ114" s="81"/>
      <c r="DK114" s="71"/>
      <c r="DL114" s="71"/>
      <c r="DM114" s="71"/>
      <c r="DN114" s="71"/>
      <c r="DO114" s="71"/>
      <c r="DP114" s="71"/>
      <c r="DQ114" s="71"/>
      <c r="DR114" s="71"/>
      <c r="DS114" s="71"/>
      <c r="DT114" s="71"/>
      <c r="DU114" s="81"/>
      <c r="DV114" s="71"/>
      <c r="DW114" s="71"/>
      <c r="DX114" s="71"/>
      <c r="DY114" s="71"/>
      <c r="DZ114" s="81"/>
      <c r="EA114" s="71"/>
      <c r="EB114" s="71"/>
      <c r="EC114" s="71"/>
      <c r="ED114" s="71"/>
      <c r="EE114" s="71"/>
      <c r="EF114" s="71"/>
      <c r="EG114" s="71"/>
      <c r="EH114" s="71"/>
      <c r="EI114" s="71"/>
      <c r="EJ114" s="81"/>
      <c r="EK114" s="71"/>
      <c r="EL114" s="71"/>
      <c r="EM114" s="71"/>
      <c r="EN114" s="71"/>
      <c r="EO114" s="71"/>
      <c r="EP114" s="71"/>
      <c r="EQ114" s="71"/>
      <c r="ER114" s="71"/>
      <c r="ES114" s="71"/>
      <c r="ET114" s="71"/>
      <c r="EU114" s="71"/>
      <c r="EV114" s="81"/>
      <c r="EW114" s="71"/>
      <c r="EX114" s="71"/>
      <c r="EY114" s="71"/>
      <c r="EZ114" s="71"/>
      <c r="FA114" s="71"/>
      <c r="FB114" s="71"/>
      <c r="FC114" s="71"/>
      <c r="FD114" s="71"/>
      <c r="FE114" s="71"/>
      <c r="FF114" s="81"/>
      <c r="FG114" s="71"/>
      <c r="FH114" s="71"/>
      <c r="FI114" s="81"/>
      <c r="FJ114" s="71"/>
      <c r="FK114" s="71"/>
      <c r="FL114" s="71"/>
      <c r="FM114" s="71"/>
      <c r="FN114" s="81"/>
      <c r="FO114" s="71"/>
      <c r="FP114" s="81"/>
      <c r="FQ114" s="347"/>
      <c r="FR114" s="71"/>
      <c r="FS114" s="81"/>
      <c r="FT114" s="348"/>
      <c r="FU114" s="74"/>
      <c r="FV114" s="81"/>
      <c r="FW114" s="71"/>
      <c r="FX114" s="71"/>
      <c r="FY114" s="71"/>
    </row>
    <row r="115" spans="1:181" ht="12.75" customHeight="1" thickBot="1" thickTop="1">
      <c r="A115" s="120"/>
      <c r="B115" s="115" t="s">
        <v>236</v>
      </c>
      <c r="C115" s="118"/>
      <c r="D115" s="118"/>
      <c r="E115" s="81"/>
      <c r="F115" s="81"/>
      <c r="G115" s="341">
        <f aca="true" t="shared" si="70" ref="G115:T115">SUM(G101:G114)</f>
        <v>0</v>
      </c>
      <c r="H115" s="341">
        <f t="shared" si="70"/>
        <v>0</v>
      </c>
      <c r="I115" s="341">
        <f t="shared" si="70"/>
        <v>0</v>
      </c>
      <c r="J115" s="341">
        <f t="shared" si="70"/>
        <v>0</v>
      </c>
      <c r="K115" s="341">
        <f t="shared" si="70"/>
        <v>0</v>
      </c>
      <c r="L115" s="341">
        <f t="shared" si="70"/>
        <v>0</v>
      </c>
      <c r="M115" s="341">
        <f t="shared" si="70"/>
        <v>0</v>
      </c>
      <c r="N115" s="341">
        <f t="shared" si="70"/>
        <v>0</v>
      </c>
      <c r="O115" s="341">
        <f t="shared" si="70"/>
        <v>0</v>
      </c>
      <c r="P115" s="341">
        <f t="shared" si="70"/>
        <v>0</v>
      </c>
      <c r="Q115" s="341">
        <f t="shared" si="70"/>
        <v>0</v>
      </c>
      <c r="R115" s="341">
        <f t="shared" si="70"/>
        <v>0</v>
      </c>
      <c r="S115" s="351">
        <f t="shared" si="70"/>
        <v>0</v>
      </c>
      <c r="T115" s="341">
        <f t="shared" si="70"/>
        <v>0</v>
      </c>
      <c r="U115" s="81"/>
      <c r="V115" s="81"/>
      <c r="W115" s="81"/>
      <c r="X115" s="81"/>
      <c r="Y115" s="81"/>
      <c r="Z115" s="81"/>
      <c r="AA115" s="81"/>
      <c r="AB115" s="81"/>
      <c r="AC115" s="81"/>
      <c r="AD115" s="81"/>
      <c r="AE115" s="81"/>
      <c r="AF115" s="81"/>
      <c r="AG115" s="81"/>
      <c r="AH115" s="81"/>
      <c r="AI115" s="81"/>
      <c r="AJ115" s="81"/>
      <c r="AK115" s="81"/>
      <c r="AL115" s="81"/>
      <c r="AM115" s="341">
        <f aca="true" t="shared" si="71" ref="AM115:BD115">SUM(AM101:AM114)</f>
        <v>0</v>
      </c>
      <c r="AN115" s="341">
        <f t="shared" si="71"/>
        <v>0</v>
      </c>
      <c r="AO115" s="341">
        <f t="shared" si="71"/>
        <v>0</v>
      </c>
      <c r="AP115" s="341">
        <f t="shared" si="71"/>
        <v>0</v>
      </c>
      <c r="AQ115" s="341">
        <f t="shared" si="71"/>
        <v>0</v>
      </c>
      <c r="AR115" s="341">
        <f t="shared" si="71"/>
        <v>0</v>
      </c>
      <c r="AS115" s="341">
        <f t="shared" si="71"/>
        <v>0</v>
      </c>
      <c r="AT115" s="341">
        <f t="shared" si="71"/>
        <v>0</v>
      </c>
      <c r="AU115" s="341">
        <f t="shared" si="71"/>
        <v>0</v>
      </c>
      <c r="AV115" s="341">
        <f t="shared" si="71"/>
        <v>0</v>
      </c>
      <c r="AW115" s="341">
        <f t="shared" si="71"/>
        <v>1713</v>
      </c>
      <c r="AX115" s="341">
        <f t="shared" si="71"/>
        <v>1619</v>
      </c>
      <c r="AY115" s="341">
        <f t="shared" si="71"/>
        <v>1650</v>
      </c>
      <c r="AZ115" s="341">
        <f t="shared" si="71"/>
        <v>1826</v>
      </c>
      <c r="BA115" s="341">
        <f t="shared" si="71"/>
        <v>1685</v>
      </c>
      <c r="BB115" s="341">
        <f t="shared" si="71"/>
        <v>0</v>
      </c>
      <c r="BC115" s="341">
        <f>SUM(BC101:BC114)</f>
        <v>36007344.327066004</v>
      </c>
      <c r="BD115" s="341">
        <f t="shared" si="71"/>
        <v>8493</v>
      </c>
      <c r="BE115" s="343"/>
      <c r="BF115" s="81"/>
      <c r="BG115" s="81"/>
      <c r="BH115" s="81"/>
      <c r="BI115" s="81"/>
      <c r="BJ115" s="81"/>
      <c r="BK115" s="81"/>
      <c r="BL115" s="81"/>
      <c r="BM115" s="81"/>
      <c r="BN115" s="81"/>
      <c r="BO115" s="81"/>
      <c r="BP115" s="81"/>
      <c r="BQ115" s="341">
        <f aca="true" t="shared" si="72" ref="BQ115:CB115">SUM(BQ101:BQ114)</f>
        <v>0</v>
      </c>
      <c r="BR115" s="341">
        <f t="shared" si="72"/>
        <v>0</v>
      </c>
      <c r="BS115" s="341">
        <f t="shared" si="72"/>
        <v>0</v>
      </c>
      <c r="BT115" s="341">
        <f t="shared" si="72"/>
        <v>0</v>
      </c>
      <c r="BU115" s="341">
        <f t="shared" si="72"/>
        <v>0</v>
      </c>
      <c r="BV115" s="341">
        <f t="shared" si="72"/>
        <v>0</v>
      </c>
      <c r="BW115" s="341">
        <f t="shared" si="72"/>
        <v>0</v>
      </c>
      <c r="BX115" s="341">
        <f t="shared" si="72"/>
        <v>0</v>
      </c>
      <c r="BY115" s="341">
        <f t="shared" si="72"/>
        <v>0</v>
      </c>
      <c r="BZ115" s="341">
        <f t="shared" si="72"/>
        <v>0</v>
      </c>
      <c r="CA115" s="341">
        <f t="shared" si="72"/>
        <v>0</v>
      </c>
      <c r="CB115" s="341">
        <f t="shared" si="72"/>
        <v>0</v>
      </c>
      <c r="CC115" s="341">
        <f aca="true" t="shared" si="73" ref="CC115:FN115">SUM(CC101:CC114)</f>
        <v>0</v>
      </c>
      <c r="CD115" s="341">
        <f t="shared" si="73"/>
        <v>0</v>
      </c>
      <c r="CE115" s="341">
        <f t="shared" si="73"/>
        <v>0</v>
      </c>
      <c r="CF115" s="341">
        <f t="shared" si="73"/>
        <v>269202.14999999997</v>
      </c>
      <c r="CG115" s="341">
        <f t="shared" si="73"/>
        <v>185293.78</v>
      </c>
      <c r="CH115" s="341">
        <f t="shared" si="73"/>
        <v>0</v>
      </c>
      <c r="CI115" s="341">
        <f t="shared" si="73"/>
        <v>1342632.5999999999</v>
      </c>
      <c r="CJ115" s="341">
        <f t="shared" si="73"/>
        <v>49165.37999999999</v>
      </c>
      <c r="CK115" s="341">
        <f t="shared" si="73"/>
        <v>41700</v>
      </c>
      <c r="CL115" s="341">
        <f t="shared" si="73"/>
        <v>0</v>
      </c>
      <c r="CM115" s="341">
        <f t="shared" si="73"/>
        <v>0</v>
      </c>
      <c r="CN115" s="341">
        <f t="shared" si="73"/>
        <v>0</v>
      </c>
      <c r="CO115" s="341">
        <f t="shared" si="73"/>
        <v>0</v>
      </c>
      <c r="CP115" s="341">
        <f t="shared" si="73"/>
        <v>0</v>
      </c>
      <c r="CQ115" s="341">
        <f t="shared" si="73"/>
        <v>0</v>
      </c>
      <c r="CR115" s="341">
        <f t="shared" si="73"/>
        <v>136871.0312656692</v>
      </c>
      <c r="CS115" s="341">
        <f t="shared" si="73"/>
        <v>0</v>
      </c>
      <c r="CT115" s="341">
        <f t="shared" si="73"/>
        <v>2024864.9412656692</v>
      </c>
      <c r="CU115" s="341">
        <f t="shared" si="73"/>
        <v>8304649</v>
      </c>
      <c r="CV115" s="341">
        <f t="shared" si="73"/>
        <v>165058</v>
      </c>
      <c r="CW115" s="341">
        <f t="shared" si="73"/>
        <v>8469707</v>
      </c>
      <c r="CX115" s="341">
        <f t="shared" si="73"/>
        <v>261412.71717600003</v>
      </c>
      <c r="CY115" s="341">
        <f t="shared" si="73"/>
        <v>200573.27316372507</v>
      </c>
      <c r="CZ115" s="341">
        <f t="shared" si="73"/>
        <v>0</v>
      </c>
      <c r="DA115" s="341">
        <f t="shared" si="73"/>
        <v>461985.990339725</v>
      </c>
      <c r="DB115" s="341">
        <f t="shared" si="73"/>
        <v>1727659</v>
      </c>
      <c r="DC115" s="341">
        <f t="shared" si="73"/>
        <v>0</v>
      </c>
      <c r="DD115" s="341">
        <f t="shared" si="73"/>
        <v>1727659</v>
      </c>
      <c r="DE115" s="341">
        <f t="shared" si="73"/>
        <v>1112458.6233708332</v>
      </c>
      <c r="DF115" s="341">
        <f t="shared" si="73"/>
        <v>0</v>
      </c>
      <c r="DG115" s="341">
        <f t="shared" si="73"/>
        <v>1112458.6233708332</v>
      </c>
      <c r="DH115" s="341">
        <f t="shared" si="73"/>
        <v>0</v>
      </c>
      <c r="DI115" s="341">
        <f t="shared" si="73"/>
        <v>0</v>
      </c>
      <c r="DJ115" s="341">
        <f t="shared" si="73"/>
        <v>0</v>
      </c>
      <c r="DK115" s="341">
        <f t="shared" si="73"/>
        <v>3700364.143886667</v>
      </c>
      <c r="DL115" s="341">
        <f t="shared" si="73"/>
        <v>233367.49394</v>
      </c>
      <c r="DM115" s="341">
        <f t="shared" si="73"/>
        <v>0</v>
      </c>
      <c r="DN115" s="341">
        <f t="shared" si="73"/>
        <v>22840.38</v>
      </c>
      <c r="DO115" s="341">
        <f t="shared" si="73"/>
        <v>5796210.416666668</v>
      </c>
      <c r="DP115" s="341">
        <f t="shared" si="73"/>
        <v>207623.44666666666</v>
      </c>
      <c r="DQ115" s="341">
        <f t="shared" si="73"/>
        <v>9649.466666666667</v>
      </c>
      <c r="DR115" s="341">
        <f t="shared" si="73"/>
        <v>384662.2468829742</v>
      </c>
      <c r="DS115" s="341">
        <f t="shared" si="73"/>
        <v>137570</v>
      </c>
      <c r="DT115" s="341">
        <f t="shared" si="73"/>
        <v>0</v>
      </c>
      <c r="DU115" s="341">
        <f t="shared" si="73"/>
        <v>10492287.59470964</v>
      </c>
      <c r="DV115" s="341">
        <f t="shared" si="73"/>
        <v>227664.359857971</v>
      </c>
      <c r="DW115" s="341">
        <f t="shared" si="73"/>
        <v>1111742.5141525</v>
      </c>
      <c r="DX115" s="341">
        <f t="shared" si="73"/>
        <v>1974269.4433333334</v>
      </c>
      <c r="DY115" s="341">
        <f t="shared" si="73"/>
        <v>1212090.25</v>
      </c>
      <c r="DZ115" s="341">
        <f t="shared" si="73"/>
        <v>4525766.567343805</v>
      </c>
      <c r="EA115" s="341">
        <f t="shared" si="73"/>
        <v>20000</v>
      </c>
      <c r="EB115" s="341">
        <f t="shared" si="73"/>
        <v>0</v>
      </c>
      <c r="EC115" s="341">
        <f t="shared" si="73"/>
        <v>0</v>
      </c>
      <c r="ED115" s="341">
        <f t="shared" si="73"/>
        <v>70232</v>
      </c>
      <c r="EE115" s="341">
        <f t="shared" si="73"/>
        <v>0</v>
      </c>
      <c r="EF115" s="341">
        <f t="shared" si="73"/>
        <v>13177.930298892044</v>
      </c>
      <c r="EG115" s="341">
        <f t="shared" si="73"/>
        <v>144108.4389</v>
      </c>
      <c r="EH115" s="341">
        <f t="shared" si="73"/>
        <v>26787.825999999997</v>
      </c>
      <c r="EI115" s="341">
        <f t="shared" si="73"/>
        <v>0</v>
      </c>
      <c r="EJ115" s="341">
        <f t="shared" si="73"/>
        <v>274306.19519889203</v>
      </c>
      <c r="EK115" s="341">
        <f aca="true" t="shared" si="74" ref="EK115:FF115">SUM(EK101:EK114)</f>
        <v>140994.08533333332</v>
      </c>
      <c r="EL115" s="341">
        <f t="shared" si="74"/>
        <v>672600.2499999999</v>
      </c>
      <c r="EM115" s="341">
        <f t="shared" si="74"/>
        <v>2321952</v>
      </c>
      <c r="EN115" s="341">
        <f t="shared" si="74"/>
        <v>0</v>
      </c>
      <c r="EO115" s="341">
        <f t="shared" si="74"/>
        <v>0</v>
      </c>
      <c r="EP115" s="341">
        <f t="shared" si="74"/>
        <v>0</v>
      </c>
      <c r="EQ115" s="341">
        <f t="shared" si="74"/>
        <v>0</v>
      </c>
      <c r="ER115" s="341">
        <f t="shared" si="74"/>
        <v>0</v>
      </c>
      <c r="ES115" s="341">
        <f t="shared" si="74"/>
        <v>0</v>
      </c>
      <c r="ET115" s="341">
        <f t="shared" si="74"/>
        <v>0</v>
      </c>
      <c r="EU115" s="341">
        <f t="shared" si="74"/>
        <v>0</v>
      </c>
      <c r="EV115" s="341">
        <f t="shared" si="74"/>
        <v>3135546.335333333</v>
      </c>
      <c r="EW115" s="341">
        <f t="shared" si="74"/>
        <v>263801.7</v>
      </c>
      <c r="EX115" s="341">
        <f t="shared" si="74"/>
        <v>0</v>
      </c>
      <c r="EY115" s="341">
        <f t="shared" si="74"/>
        <v>95401.906101</v>
      </c>
      <c r="EZ115" s="341">
        <f t="shared" si="74"/>
        <v>0</v>
      </c>
      <c r="FA115" s="341">
        <f t="shared" si="74"/>
        <v>8859.8</v>
      </c>
      <c r="FB115" s="341">
        <f t="shared" si="74"/>
        <v>70000</v>
      </c>
      <c r="FC115" s="341">
        <f t="shared" si="74"/>
        <v>57936.79653533334</v>
      </c>
      <c r="FD115" s="341">
        <f t="shared" si="74"/>
        <v>0</v>
      </c>
      <c r="FE115" s="341">
        <f t="shared" si="74"/>
        <v>0</v>
      </c>
      <c r="FF115" s="341">
        <f t="shared" si="74"/>
        <v>496000.20263633336</v>
      </c>
      <c r="FG115" s="341">
        <f t="shared" si="73"/>
        <v>0</v>
      </c>
      <c r="FH115" s="341">
        <f t="shared" si="73"/>
        <v>0</v>
      </c>
      <c r="FI115" s="341">
        <f t="shared" si="73"/>
        <v>0</v>
      </c>
      <c r="FJ115" s="341">
        <f t="shared" si="73"/>
        <v>152630.18</v>
      </c>
      <c r="FK115" s="341">
        <f t="shared" si="73"/>
        <v>0</v>
      </c>
      <c r="FL115" s="341">
        <f t="shared" si="73"/>
        <v>-605831</v>
      </c>
      <c r="FM115" s="341">
        <f t="shared" si="73"/>
        <v>0</v>
      </c>
      <c r="FN115" s="341">
        <f t="shared" si="73"/>
        <v>-453200.82</v>
      </c>
      <c r="FO115" s="341">
        <f>SUM(FO101:FO114)</f>
        <v>14698</v>
      </c>
      <c r="FP115" s="341">
        <f>SUM(FP101:FP114)</f>
        <v>0</v>
      </c>
      <c r="FQ115" s="345">
        <f>IF(ISERROR(SUM(L115,S115,AK115,BC115,BN115,CB115,CT115,CW115,DA115,DD115,DG115,DJ115,DU115,DZ115,EJ115,EV115,FF115,FI115,FN115,FO115)),0,SUM(L115,S115,AK115,BC115,BN115,CB115,CT115,CW115,DA115,DD115,DG115,DJ115,DU115,DZ115,EJ115,EV115,FF115,FI115,FN115,FO115))</f>
        <v>68289423.95726424</v>
      </c>
      <c r="FR115" s="341">
        <f>SUM(FR101:FR114)</f>
        <v>1433</v>
      </c>
      <c r="FS115" s="341">
        <f>SUM(FS101:FS114)</f>
        <v>9926</v>
      </c>
      <c r="FT115" s="341">
        <f>IF(ISERROR(FQ115/FS115),0,(FQ115/FS115))</f>
        <v>6879.853310222068</v>
      </c>
      <c r="FU115" s="359"/>
      <c r="FV115" s="341">
        <f>SUM(FV101:FV114)</f>
        <v>2406600</v>
      </c>
      <c r="FW115" s="341">
        <f>SUM(FW101:FW114)</f>
        <v>0</v>
      </c>
      <c r="FX115" s="341">
        <f>SUM(FX101:FX114)</f>
        <v>0</v>
      </c>
      <c r="FY115" s="341">
        <f>SUM(FY101:FY114)</f>
        <v>13794391.2084202</v>
      </c>
    </row>
    <row r="116" spans="1:181" ht="12.75" customHeight="1" thickTop="1">
      <c r="A116" s="120"/>
      <c r="B116" s="120"/>
      <c r="C116" s="118"/>
      <c r="D116" s="118"/>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355"/>
      <c r="BC116" s="81"/>
      <c r="BD116" s="81"/>
      <c r="BE116" s="81"/>
      <c r="BF116" s="81"/>
      <c r="BG116" s="81"/>
      <c r="BH116" s="81"/>
      <c r="BI116" s="81"/>
      <c r="BJ116" s="81"/>
      <c r="BK116" s="81"/>
      <c r="BL116" s="81"/>
      <c r="BM116" s="81"/>
      <c r="BN116" s="81"/>
      <c r="BO116" s="81"/>
      <c r="BP116" s="81"/>
      <c r="BQ116" s="74"/>
      <c r="BR116" s="74"/>
      <c r="BS116" s="74"/>
      <c r="BT116" s="74"/>
      <c r="BU116" s="74"/>
      <c r="BV116" s="74"/>
      <c r="BW116" s="74"/>
      <c r="BX116" s="74"/>
      <c r="BY116" s="74"/>
      <c r="BZ116" s="74"/>
      <c r="CA116" s="74"/>
      <c r="CB116" s="81"/>
      <c r="CC116" s="81"/>
      <c r="CD116" s="81"/>
      <c r="CE116" s="81"/>
      <c r="CF116" s="81"/>
      <c r="CG116" s="81"/>
      <c r="CH116" s="81"/>
      <c r="CI116" s="81"/>
      <c r="CJ116" s="81"/>
      <c r="CK116" s="81"/>
      <c r="CL116" s="81"/>
      <c r="CM116" s="81"/>
      <c r="CN116" s="81"/>
      <c r="CO116" s="81"/>
      <c r="CP116" s="81"/>
      <c r="CQ116" s="81"/>
      <c r="CR116" s="81"/>
      <c r="CS116" s="81"/>
      <c r="CT116" s="74"/>
      <c r="CU116" s="74"/>
      <c r="CV116" s="74"/>
      <c r="CW116" s="74"/>
      <c r="CX116" s="74"/>
      <c r="CY116" s="74"/>
      <c r="CZ116" s="74"/>
      <c r="DA116" s="81"/>
      <c r="DB116" s="74"/>
      <c r="DC116" s="74"/>
      <c r="DD116" s="74"/>
      <c r="DE116" s="74"/>
      <c r="DF116" s="74"/>
      <c r="DG116" s="74"/>
      <c r="DH116" s="74"/>
      <c r="DI116" s="74"/>
      <c r="DJ116" s="74"/>
      <c r="DK116" s="74"/>
      <c r="DL116" s="74"/>
      <c r="DM116" s="74"/>
      <c r="DN116" s="74"/>
      <c r="DO116" s="74"/>
      <c r="DP116" s="74"/>
      <c r="DQ116" s="74"/>
      <c r="DR116" s="74"/>
      <c r="DS116" s="74"/>
      <c r="DT116" s="74"/>
      <c r="DU116" s="81"/>
      <c r="DV116" s="74"/>
      <c r="DW116" s="74"/>
      <c r="DX116" s="74"/>
      <c r="DY116" s="74"/>
      <c r="DZ116" s="81"/>
      <c r="EA116" s="74"/>
      <c r="EB116" s="74"/>
      <c r="EC116" s="74"/>
      <c r="ED116" s="74"/>
      <c r="EE116" s="74"/>
      <c r="EF116" s="74"/>
      <c r="EG116" s="74"/>
      <c r="EH116" s="74"/>
      <c r="EI116" s="74"/>
      <c r="EJ116" s="81"/>
      <c r="EK116" s="74"/>
      <c r="EL116" s="74"/>
      <c r="EM116" s="74"/>
      <c r="EN116" s="74"/>
      <c r="EO116" s="74"/>
      <c r="EP116" s="74"/>
      <c r="EQ116" s="74"/>
      <c r="ER116" s="74"/>
      <c r="ES116" s="74"/>
      <c r="ET116" s="74"/>
      <c r="EU116" s="74"/>
      <c r="EV116" s="81"/>
      <c r="EW116" s="74"/>
      <c r="EX116" s="74"/>
      <c r="EY116" s="74"/>
      <c r="EZ116" s="74"/>
      <c r="FA116" s="74"/>
      <c r="FB116" s="74"/>
      <c r="FC116" s="74"/>
      <c r="FD116" s="74"/>
      <c r="FE116" s="74"/>
      <c r="FF116" s="81"/>
      <c r="FG116" s="74"/>
      <c r="FH116" s="74"/>
      <c r="FI116" s="81"/>
      <c r="FJ116" s="74"/>
      <c r="FK116" s="74"/>
      <c r="FL116" s="74"/>
      <c r="FM116" s="74"/>
      <c r="FN116" s="81"/>
      <c r="FO116" s="74"/>
      <c r="FP116" s="81"/>
      <c r="FQ116" s="355"/>
      <c r="FR116" s="74"/>
      <c r="FS116" s="81"/>
      <c r="FT116" s="74"/>
      <c r="FU116" s="81"/>
      <c r="FV116" s="81"/>
      <c r="FW116" s="74"/>
      <c r="FX116" s="74"/>
      <c r="FY116" s="74"/>
    </row>
    <row r="117" spans="1:181" ht="13.5" thickBot="1">
      <c r="A117" s="242" t="s">
        <v>20</v>
      </c>
      <c r="B117" s="360"/>
      <c r="C117" s="331"/>
      <c r="D117" s="331"/>
      <c r="E117" s="348"/>
      <c r="F117" s="348"/>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348"/>
      <c r="CD117" s="348"/>
      <c r="CE117" s="348"/>
      <c r="CF117" s="348"/>
      <c r="CG117" s="348"/>
      <c r="CH117" s="348"/>
      <c r="CI117" s="348"/>
      <c r="CJ117" s="348"/>
      <c r="CK117" s="348"/>
      <c r="CL117" s="348"/>
      <c r="CM117" s="348"/>
      <c r="CN117" s="348"/>
      <c r="CO117" s="348"/>
      <c r="CP117" s="348"/>
      <c r="CQ117" s="348"/>
      <c r="CR117" s="348"/>
      <c r="CS117" s="348"/>
      <c r="CT117" s="81"/>
      <c r="CU117" s="348"/>
      <c r="CV117" s="348"/>
      <c r="CW117" s="81"/>
      <c r="CX117" s="348"/>
      <c r="CY117" s="348"/>
      <c r="CZ117" s="348"/>
      <c r="DA117" s="81"/>
      <c r="DB117" s="348"/>
      <c r="DC117" s="348"/>
      <c r="DD117" s="81"/>
      <c r="DE117" s="348"/>
      <c r="DF117" s="348"/>
      <c r="DG117" s="81"/>
      <c r="DH117" s="348"/>
      <c r="DI117" s="348"/>
      <c r="DJ117" s="81"/>
      <c r="DK117" s="348"/>
      <c r="DL117" s="348"/>
      <c r="DM117" s="348"/>
      <c r="DN117" s="348"/>
      <c r="DO117" s="348"/>
      <c r="DP117" s="348"/>
      <c r="DQ117" s="348"/>
      <c r="DR117" s="348"/>
      <c r="DS117" s="348"/>
      <c r="DT117" s="348"/>
      <c r="DU117" s="81"/>
      <c r="DV117" s="348"/>
      <c r="DW117" s="348"/>
      <c r="DX117" s="348"/>
      <c r="DY117" s="348"/>
      <c r="DZ117" s="81"/>
      <c r="EA117" s="348"/>
      <c r="EB117" s="348"/>
      <c r="EC117" s="348"/>
      <c r="ED117" s="348"/>
      <c r="EE117" s="348"/>
      <c r="EF117" s="348"/>
      <c r="EG117" s="348"/>
      <c r="EH117" s="348"/>
      <c r="EI117" s="348"/>
      <c r="EJ117" s="81"/>
      <c r="EK117" s="348"/>
      <c r="EL117" s="348"/>
      <c r="EM117" s="348"/>
      <c r="EN117" s="348"/>
      <c r="EO117" s="348"/>
      <c r="EP117" s="348"/>
      <c r="EQ117" s="348"/>
      <c r="ER117" s="348"/>
      <c r="ES117" s="348"/>
      <c r="ET117" s="348"/>
      <c r="EU117" s="348"/>
      <c r="EV117" s="81"/>
      <c r="EW117" s="348"/>
      <c r="EX117" s="348"/>
      <c r="EY117" s="348"/>
      <c r="EZ117" s="348"/>
      <c r="FA117" s="348"/>
      <c r="FB117" s="348"/>
      <c r="FC117" s="348"/>
      <c r="FD117" s="348"/>
      <c r="FE117" s="348"/>
      <c r="FF117" s="81"/>
      <c r="FG117" s="348"/>
      <c r="FH117" s="348"/>
      <c r="FI117" s="81"/>
      <c r="FJ117" s="348"/>
      <c r="FK117" s="348"/>
      <c r="FL117" s="348"/>
      <c r="FM117" s="348"/>
      <c r="FN117" s="81"/>
      <c r="FO117" s="348"/>
      <c r="FP117" s="81"/>
      <c r="FQ117" s="356"/>
      <c r="FR117" s="81"/>
      <c r="FS117" s="81"/>
      <c r="FT117" s="81"/>
      <c r="FU117" s="348"/>
      <c r="FV117" s="81"/>
      <c r="FW117" s="348"/>
      <c r="FX117" s="348"/>
      <c r="FY117" s="348"/>
    </row>
    <row r="118" spans="1:181" ht="13.5" customHeight="1" thickBot="1" thickTop="1">
      <c r="A118" s="120"/>
      <c r="B118" s="338" t="s">
        <v>367</v>
      </c>
      <c r="C118" s="320" t="s">
        <v>359</v>
      </c>
      <c r="D118" s="20">
        <v>7038</v>
      </c>
      <c r="E118" s="338"/>
      <c r="F118" s="401" t="s">
        <v>281</v>
      </c>
      <c r="G118" s="340">
        <v>0</v>
      </c>
      <c r="H118" s="340">
        <v>0</v>
      </c>
      <c r="I118" s="340">
        <v>0</v>
      </c>
      <c r="J118" s="340">
        <v>0</v>
      </c>
      <c r="K118" s="340">
        <v>0</v>
      </c>
      <c r="L118" s="341">
        <f aca="true" t="shared" si="75" ref="L118:L124">($G$14*G118)+($H$14*H118)+($I$14*I118)+($J$14*J118)+($K$14*K118)</f>
        <v>0</v>
      </c>
      <c r="M118" s="345">
        <f aca="true" t="shared" si="76" ref="M118:M124">SUM(G118:K118)</f>
        <v>0</v>
      </c>
      <c r="N118" s="341">
        <f aca="true" t="shared" si="77" ref="N118:N124">IF(ISERROR(M118/950),0,(M118/950))</f>
        <v>0</v>
      </c>
      <c r="O118" s="340">
        <v>0</v>
      </c>
      <c r="P118" s="340">
        <v>0</v>
      </c>
      <c r="Q118" s="340">
        <v>0</v>
      </c>
      <c r="R118" s="340">
        <v>0</v>
      </c>
      <c r="S118" s="342">
        <f aca="true" t="shared" si="78" ref="S118:S124">($O$14*O118)+($P$14*P118)+($Q$14*Q118)+($R$14*R118)</f>
        <v>0</v>
      </c>
      <c r="T118" s="341">
        <f aca="true" t="shared" si="79" ref="T118:T124">SUM(O118:R118)</f>
        <v>0</v>
      </c>
      <c r="U118" s="81"/>
      <c r="V118" s="81"/>
      <c r="W118" s="81"/>
      <c r="X118" s="81"/>
      <c r="Y118" s="81"/>
      <c r="Z118" s="81"/>
      <c r="AA118" s="81"/>
      <c r="AB118" s="81"/>
      <c r="AC118" s="81"/>
      <c r="AD118" s="81"/>
      <c r="AE118" s="81"/>
      <c r="AF118" s="81"/>
      <c r="AG118" s="81"/>
      <c r="AH118" s="81"/>
      <c r="AI118" s="81"/>
      <c r="AJ118" s="81"/>
      <c r="AK118" s="365"/>
      <c r="AL118" s="365"/>
      <c r="AM118" s="344"/>
      <c r="AN118" s="344"/>
      <c r="AO118" s="344"/>
      <c r="AP118" s="344"/>
      <c r="AQ118" s="344"/>
      <c r="AR118" s="344"/>
      <c r="AS118" s="344"/>
      <c r="AT118" s="344"/>
      <c r="AU118" s="344"/>
      <c r="AV118" s="344"/>
      <c r="AW118" s="344"/>
      <c r="AX118" s="344"/>
      <c r="AY118" s="344"/>
      <c r="AZ118" s="344"/>
      <c r="BA118" s="344"/>
      <c r="BB118" s="344"/>
      <c r="BC118" s="118"/>
      <c r="BD118" s="81"/>
      <c r="BE118" s="340">
        <f>VLOOKUP($D118,'[5]S251 Yr2'!$D$16:$CC$16,4,0)</f>
        <v>5.033783783783784</v>
      </c>
      <c r="BF118" s="340">
        <f>VLOOKUP($D118,'[5]S251 Yr2'!$D$16:$CC$16,5,0)</f>
        <v>51.33783783783784</v>
      </c>
      <c r="BG118" s="340">
        <f>VLOOKUP($D118,'[5]S251 Yr2'!$D$16:$CC$16,6,0)</f>
        <v>5.033783783783784</v>
      </c>
      <c r="BH118" s="340">
        <f>VLOOKUP($D118,'[5]S251 Yr2'!$D$16:$CC$16,7,0)</f>
        <v>4.027027027027027</v>
      </c>
      <c r="BI118" s="340">
        <f>VLOOKUP($D118,'[5]S251 Yr2'!$D$16:$CC$16,8,0)</f>
        <v>62.41216216216216</v>
      </c>
      <c r="BJ118" s="340">
        <f>VLOOKUP($D118,'[5]S251 Yr2'!$D$16:$CC$16,9,0)</f>
        <v>0</v>
      </c>
      <c r="BK118" s="340">
        <f>VLOOKUP($D118,'[5]S251 Yr2'!$D$16:$CC$16,10,0)</f>
        <v>1.0067567567567568</v>
      </c>
      <c r="BL118" s="340">
        <f>VLOOKUP($D118,'[5]S251 Yr2'!$D$16:$CC$16,11,0)</f>
        <v>0</v>
      </c>
      <c r="BM118" s="340">
        <f>VLOOKUP($D118,'[5]S251 Yr2'!$D$16:$CC$16,12,0)</f>
        <v>23.14864864864865</v>
      </c>
      <c r="BN118" s="361">
        <f aca="true" t="shared" si="80" ref="BN118:BN124">($BE$14*BE118)+($BF$14*BF118)+($BG$14*BG118)+($BH$14*BH118)+($BI$14*BI118)+($BJ$14*BJ118)+($BK$14*BK118)+($BL$14*BL118)+($BM$14*BM118)</f>
        <v>2199902.0224703467</v>
      </c>
      <c r="BO118" s="341">
        <f aca="true" t="shared" si="81" ref="BO118:BO124">SUM(BE118:BM118)</f>
        <v>152</v>
      </c>
      <c r="BP118" s="81"/>
      <c r="BQ118" s="340">
        <v>0</v>
      </c>
      <c r="BR118" s="340">
        <v>0</v>
      </c>
      <c r="BS118" s="340">
        <v>0</v>
      </c>
      <c r="BT118" s="340">
        <v>0</v>
      </c>
      <c r="BU118" s="340">
        <v>0</v>
      </c>
      <c r="BV118" s="340">
        <v>0</v>
      </c>
      <c r="BW118" s="340">
        <v>0</v>
      </c>
      <c r="BX118" s="340">
        <v>0</v>
      </c>
      <c r="BY118" s="340">
        <v>0</v>
      </c>
      <c r="BZ118" s="340">
        <v>0</v>
      </c>
      <c r="CA118" s="340">
        <v>0</v>
      </c>
      <c r="CB118" s="342">
        <f aca="true" t="shared" si="82" ref="CB118:CB124">SUM(BQ118:CA118)</f>
        <v>0</v>
      </c>
      <c r="CC118" s="340">
        <v>0</v>
      </c>
      <c r="CD118" s="340">
        <v>0</v>
      </c>
      <c r="CE118" s="340">
        <v>0</v>
      </c>
      <c r="CF118" s="340">
        <v>0</v>
      </c>
      <c r="CG118" s="340">
        <v>0</v>
      </c>
      <c r="CH118" s="340">
        <v>0</v>
      </c>
      <c r="CI118" s="340">
        <v>37022.95</v>
      </c>
      <c r="CJ118" s="340">
        <v>9962.26</v>
      </c>
      <c r="CK118" s="340">
        <v>688.2</v>
      </c>
      <c r="CL118" s="340">
        <v>0</v>
      </c>
      <c r="CM118" s="340">
        <v>114964.92</v>
      </c>
      <c r="CN118" s="340">
        <v>8370.88</v>
      </c>
      <c r="CO118" s="340">
        <v>3529.62</v>
      </c>
      <c r="CP118" s="340">
        <v>18900</v>
      </c>
      <c r="CQ118" s="340">
        <v>8370.88</v>
      </c>
      <c r="CR118" s="340">
        <v>2288.5133238231097</v>
      </c>
      <c r="CS118" s="340">
        <v>51901.80285714285</v>
      </c>
      <c r="CT118" s="341">
        <f aca="true" t="shared" si="83" ref="CT118:CT124">SUM(CC118:CS118)</f>
        <v>256000.02618096594</v>
      </c>
      <c r="CU118" s="340">
        <v>0</v>
      </c>
      <c r="CV118" s="340">
        <v>0</v>
      </c>
      <c r="CW118" s="341">
        <f aca="true" t="shared" si="84" ref="CW118:CW124">SUM(CU118:CV118)</f>
        <v>0</v>
      </c>
      <c r="CX118" s="340">
        <v>0</v>
      </c>
      <c r="CY118" s="340">
        <v>0</v>
      </c>
      <c r="CZ118" s="340">
        <v>0</v>
      </c>
      <c r="DA118" s="341">
        <f aca="true" t="shared" si="85" ref="DA118:DA124">SUM(CX118:CZ118)</f>
        <v>0</v>
      </c>
      <c r="DB118" s="340">
        <v>0</v>
      </c>
      <c r="DC118" s="340">
        <v>0</v>
      </c>
      <c r="DD118" s="341">
        <f aca="true" t="shared" si="86" ref="DD118:DD124">SUM(DB118:DC118)</f>
        <v>0</v>
      </c>
      <c r="DE118" s="340">
        <v>0</v>
      </c>
      <c r="DF118" s="340">
        <v>0</v>
      </c>
      <c r="DG118" s="341">
        <f aca="true" t="shared" si="87" ref="DG118:DG124">SUM(DE118:DF118)</f>
        <v>0</v>
      </c>
      <c r="DH118" s="340">
        <v>0</v>
      </c>
      <c r="DI118" s="340">
        <v>0</v>
      </c>
      <c r="DJ118" s="341">
        <f aca="true" t="shared" si="88" ref="DJ118:DJ124">SUM(DH118:DI118)</f>
        <v>0</v>
      </c>
      <c r="DK118" s="340">
        <v>0</v>
      </c>
      <c r="DL118" s="340">
        <v>0</v>
      </c>
      <c r="DM118" s="340">
        <v>0</v>
      </c>
      <c r="DN118" s="340">
        <v>0</v>
      </c>
      <c r="DO118" s="340">
        <v>0</v>
      </c>
      <c r="DP118" s="340">
        <v>0</v>
      </c>
      <c r="DQ118" s="340">
        <v>0</v>
      </c>
      <c r="DR118" s="340">
        <v>0</v>
      </c>
      <c r="DS118" s="340">
        <v>0</v>
      </c>
      <c r="DT118" s="340">
        <v>0</v>
      </c>
      <c r="DU118" s="341">
        <f aca="true" t="shared" si="89" ref="DU118:DU124">SUM(DK118:DT118)</f>
        <v>0</v>
      </c>
      <c r="DV118" s="340">
        <v>3680.09908822674</v>
      </c>
      <c r="DW118" s="340">
        <v>0</v>
      </c>
      <c r="DX118" s="340">
        <f>'[5]S251 Yr2'!BB16+'[5]S251 Yr2'!BD16</f>
        <v>52475.64</v>
      </c>
      <c r="DY118" s="340">
        <f>'[5]S251 Yr2'!BC16</f>
        <v>29685.36</v>
      </c>
      <c r="DZ118" s="341">
        <f aca="true" t="shared" si="90" ref="DZ118:DZ124">SUM(DV118:DY118)</f>
        <v>85841.09908822674</v>
      </c>
      <c r="EA118" s="340">
        <v>0</v>
      </c>
      <c r="EB118" s="340">
        <v>0</v>
      </c>
      <c r="EC118" s="340">
        <v>0</v>
      </c>
      <c r="ED118" s="340">
        <v>0</v>
      </c>
      <c r="EE118" s="340">
        <v>0</v>
      </c>
      <c r="EF118" s="340">
        <v>0</v>
      </c>
      <c r="EG118" s="340">
        <v>0</v>
      </c>
      <c r="EH118" s="340">
        <v>0</v>
      </c>
      <c r="EI118" s="340">
        <f>'[5]S251 Yr2'!BF16</f>
        <v>0</v>
      </c>
      <c r="EJ118" s="341">
        <f>SUM(EA118:EI118)</f>
        <v>0</v>
      </c>
      <c r="EK118" s="340">
        <v>0</v>
      </c>
      <c r="EL118" s="340">
        <v>0</v>
      </c>
      <c r="EM118" s="340">
        <v>0</v>
      </c>
      <c r="EN118" s="340">
        <f>'[5]S251 Yr2'!BI16</f>
        <v>78691.58</v>
      </c>
      <c r="EO118" s="340">
        <f>'[5]S251 Yr2'!BJ16</f>
        <v>126272.96</v>
      </c>
      <c r="EP118" s="340">
        <f>'[5]S251 Yr2'!BK16</f>
        <v>15793.35</v>
      </c>
      <c r="EQ118" s="340">
        <f>'[5]S251 Yr2'!BL16</f>
        <v>29007.97</v>
      </c>
      <c r="ER118" s="340">
        <f>'[5]S251 Yr2'!BM16</f>
        <v>19313.16</v>
      </c>
      <c r="ES118" s="340">
        <f>'[5]S251 Yr2'!BN16</f>
        <v>26469.58</v>
      </c>
      <c r="ET118" s="340">
        <f>'[5]S251 Yr2'!BO16</f>
        <v>5279.18</v>
      </c>
      <c r="EU118" s="340">
        <f>'[5]S251 Yr2'!BP16</f>
        <v>4902.09</v>
      </c>
      <c r="EV118" s="341">
        <f>SUM(EK118:EU118)</f>
        <v>305729.87000000005</v>
      </c>
      <c r="EW118" s="340">
        <v>0</v>
      </c>
      <c r="EX118" s="340">
        <v>0</v>
      </c>
      <c r="EY118" s="340">
        <v>0</v>
      </c>
      <c r="EZ118" s="340">
        <f>'[5]S251 Yr2'!BS16</f>
        <v>0</v>
      </c>
      <c r="FA118" s="340">
        <v>0</v>
      </c>
      <c r="FB118" s="340">
        <v>0</v>
      </c>
      <c r="FC118" s="340">
        <v>0</v>
      </c>
      <c r="FD118" s="340">
        <v>0</v>
      </c>
      <c r="FE118" s="340">
        <f>'[5]S251 Yr2'!BR16</f>
        <v>0</v>
      </c>
      <c r="FF118" s="341">
        <f>SUM(EW118:FE118)</f>
        <v>0</v>
      </c>
      <c r="FG118" s="340">
        <v>0</v>
      </c>
      <c r="FH118" s="340">
        <v>0</v>
      </c>
      <c r="FI118" s="341">
        <f aca="true" t="shared" si="91" ref="FI118:FI124">SUM(FG118:FH118)</f>
        <v>0</v>
      </c>
      <c r="FJ118" s="340">
        <v>0</v>
      </c>
      <c r="FK118" s="340">
        <v>0</v>
      </c>
      <c r="FL118" s="340">
        <v>0</v>
      </c>
      <c r="FM118" s="340">
        <f>'[5]S251 Yr2'!BY16</f>
        <v>0</v>
      </c>
      <c r="FN118" s="341">
        <f>SUM(FJ118:FM118)</f>
        <v>0</v>
      </c>
      <c r="FO118" s="340">
        <f>'[5]S251 Yr2'!CC16</f>
        <v>8606.165228253114</v>
      </c>
      <c r="FP118" s="341">
        <f aca="true" t="shared" si="92" ref="FP118:FP124">SUM(L118,S118,CB118)</f>
        <v>0</v>
      </c>
      <c r="FQ118" s="345">
        <f aca="true" t="shared" si="93" ref="FQ118:FQ124">IF(ISERROR(SUM(L118,S118,AK118,BC118,BN118,CB118,CT118,CW118,DA118,DD118,DG118,DJ118,DU118,DZ118,EJ118,EV118,FF118,FI118,FN118,FO118)),0,SUM(L118,S118,AK118,BC118,BN118,CB118,CT118,CW118,DA118,DD118,DG118,DJ118,DU118,DZ118,EJ118,EV118,FF118,FI118,FN118,FO118))</f>
        <v>2856079.1829677927</v>
      </c>
      <c r="FR118" s="340">
        <f>'[5]S251 Yr2'!CF16</f>
        <v>0</v>
      </c>
      <c r="FS118" s="341">
        <f aca="true" t="shared" si="94" ref="FS118:FS124">IF(ISERROR(SUM(N118,AL118,BD118,BO118,FR118)),0,SUM(N118,AL118,BD118,BO118,FR118))</f>
        <v>152</v>
      </c>
      <c r="FT118" s="341">
        <f aca="true" t="shared" si="95" ref="FT118:FT124">IF(ISERROR(FQ118/FS118),0,(FQ118/FS118))</f>
        <v>18789.99462478811</v>
      </c>
      <c r="FU118" s="346" t="s">
        <v>518</v>
      </c>
      <c r="FV118" s="340">
        <f>VLOOKUP(D118,'[6]Sheet1'!$A$3:$E$87,5,0)</f>
        <v>61909.859154929574</v>
      </c>
      <c r="FW118" s="340">
        <v>0</v>
      </c>
      <c r="FX118" s="340">
        <v>0</v>
      </c>
      <c r="FY118" s="340">
        <f>FQ118</f>
        <v>2856079.1829677927</v>
      </c>
    </row>
    <row r="119" spans="1:181" ht="13.5" customHeight="1" thickBot="1" thickTop="1">
      <c r="A119" s="120"/>
      <c r="B119" s="338"/>
      <c r="C119" s="320" t="s">
        <v>360</v>
      </c>
      <c r="D119" s="20">
        <v>7105</v>
      </c>
      <c r="E119" s="338" t="s">
        <v>361</v>
      </c>
      <c r="F119" s="401">
        <v>41152</v>
      </c>
      <c r="G119" s="340">
        <v>0</v>
      </c>
      <c r="H119" s="340">
        <v>0</v>
      </c>
      <c r="I119" s="340">
        <v>0</v>
      </c>
      <c r="J119" s="340">
        <v>0</v>
      </c>
      <c r="K119" s="340">
        <v>0</v>
      </c>
      <c r="L119" s="341">
        <f t="shared" si="75"/>
        <v>0</v>
      </c>
      <c r="M119" s="345">
        <f t="shared" si="76"/>
        <v>0</v>
      </c>
      <c r="N119" s="341">
        <f t="shared" si="77"/>
        <v>0</v>
      </c>
      <c r="O119" s="340">
        <v>0</v>
      </c>
      <c r="P119" s="340">
        <v>0</v>
      </c>
      <c r="Q119" s="340">
        <v>0</v>
      </c>
      <c r="R119" s="340">
        <v>0</v>
      </c>
      <c r="S119" s="342">
        <f t="shared" si="78"/>
        <v>0</v>
      </c>
      <c r="T119" s="341">
        <f t="shared" si="79"/>
        <v>0</v>
      </c>
      <c r="U119" s="81"/>
      <c r="V119" s="81"/>
      <c r="W119" s="81"/>
      <c r="X119" s="81"/>
      <c r="Y119" s="81"/>
      <c r="Z119" s="81"/>
      <c r="AA119" s="81"/>
      <c r="AB119" s="81"/>
      <c r="AC119" s="81"/>
      <c r="AD119" s="81"/>
      <c r="AE119" s="81"/>
      <c r="AF119" s="81"/>
      <c r="AG119" s="81"/>
      <c r="AH119" s="81"/>
      <c r="AI119" s="81"/>
      <c r="AJ119" s="81"/>
      <c r="AK119" s="365"/>
      <c r="AL119" s="365"/>
      <c r="AM119" s="344"/>
      <c r="AN119" s="344"/>
      <c r="AO119" s="344"/>
      <c r="AP119" s="344"/>
      <c r="AQ119" s="344"/>
      <c r="AR119" s="344"/>
      <c r="AS119" s="344"/>
      <c r="AT119" s="344"/>
      <c r="AU119" s="344"/>
      <c r="AV119" s="344"/>
      <c r="AW119" s="344"/>
      <c r="AX119" s="344"/>
      <c r="AY119" s="344"/>
      <c r="AZ119" s="344"/>
      <c r="BA119" s="344"/>
      <c r="BB119" s="344"/>
      <c r="BC119" s="118"/>
      <c r="BD119" s="81"/>
      <c r="BE119" s="340">
        <v>0</v>
      </c>
      <c r="BF119" s="340">
        <v>10</v>
      </c>
      <c r="BG119" s="340">
        <v>0</v>
      </c>
      <c r="BH119" s="340">
        <v>0.41666666666666663</v>
      </c>
      <c r="BI119" s="340">
        <v>14.583333333333332</v>
      </c>
      <c r="BJ119" s="340">
        <v>0.8333333333333333</v>
      </c>
      <c r="BK119" s="340">
        <v>0</v>
      </c>
      <c r="BL119" s="340">
        <v>0</v>
      </c>
      <c r="BM119" s="340">
        <v>10.416666666666668</v>
      </c>
      <c r="BN119" s="361">
        <f t="shared" si="80"/>
        <v>629418.7778171191</v>
      </c>
      <c r="BO119" s="341">
        <f t="shared" si="81"/>
        <v>36.25</v>
      </c>
      <c r="BP119" s="81"/>
      <c r="BQ119" s="340">
        <v>0</v>
      </c>
      <c r="BR119" s="340">
        <v>0</v>
      </c>
      <c r="BS119" s="340">
        <v>0</v>
      </c>
      <c r="BT119" s="340">
        <v>0</v>
      </c>
      <c r="BU119" s="340">
        <v>0</v>
      </c>
      <c r="BV119" s="340">
        <v>0</v>
      </c>
      <c r="BW119" s="340">
        <v>0</v>
      </c>
      <c r="BX119" s="340">
        <v>0</v>
      </c>
      <c r="BY119" s="340">
        <v>0</v>
      </c>
      <c r="BZ119" s="340">
        <v>0</v>
      </c>
      <c r="CA119" s="340">
        <v>0</v>
      </c>
      <c r="CB119" s="342">
        <f t="shared" si="82"/>
        <v>0</v>
      </c>
      <c r="CC119" s="340">
        <v>0</v>
      </c>
      <c r="CD119" s="340">
        <v>0</v>
      </c>
      <c r="CE119" s="340">
        <v>0</v>
      </c>
      <c r="CF119" s="340">
        <v>0</v>
      </c>
      <c r="CG119" s="340">
        <v>0</v>
      </c>
      <c r="CH119" s="340">
        <v>0</v>
      </c>
      <c r="CI119" s="340">
        <v>10429</v>
      </c>
      <c r="CJ119" s="340">
        <v>2102.425</v>
      </c>
      <c r="CK119" s="340">
        <v>168.5625</v>
      </c>
      <c r="CL119" s="340">
        <v>0</v>
      </c>
      <c r="CM119" s="340">
        <v>28158.6375</v>
      </c>
      <c r="CN119" s="340">
        <v>2050.3</v>
      </c>
      <c r="CO119" s="340">
        <v>1634.0833333333333</v>
      </c>
      <c r="CP119" s="340">
        <v>9335.990215924427</v>
      </c>
      <c r="CQ119" s="340">
        <v>2050.3</v>
      </c>
      <c r="CR119" s="340">
        <v>611.0760342368045</v>
      </c>
      <c r="CS119" s="340">
        <v>12712.43482142857</v>
      </c>
      <c r="CT119" s="341">
        <f t="shared" si="83"/>
        <v>69252.80940492314</v>
      </c>
      <c r="CU119" s="340">
        <v>0</v>
      </c>
      <c r="CV119" s="340">
        <v>0</v>
      </c>
      <c r="CW119" s="341">
        <f t="shared" si="84"/>
        <v>0</v>
      </c>
      <c r="CX119" s="340">
        <v>0</v>
      </c>
      <c r="CY119" s="340">
        <v>0</v>
      </c>
      <c r="CZ119" s="340">
        <v>0</v>
      </c>
      <c r="DA119" s="341">
        <f t="shared" si="85"/>
        <v>0</v>
      </c>
      <c r="DB119" s="340">
        <v>0</v>
      </c>
      <c r="DC119" s="340">
        <v>0</v>
      </c>
      <c r="DD119" s="341">
        <f t="shared" si="86"/>
        <v>0</v>
      </c>
      <c r="DE119" s="340">
        <v>0</v>
      </c>
      <c r="DF119" s="340">
        <v>0</v>
      </c>
      <c r="DG119" s="341">
        <f t="shared" si="87"/>
        <v>0</v>
      </c>
      <c r="DH119" s="340">
        <v>0</v>
      </c>
      <c r="DI119" s="340">
        <v>0</v>
      </c>
      <c r="DJ119" s="341">
        <f t="shared" si="88"/>
        <v>0</v>
      </c>
      <c r="DK119" s="340">
        <v>0</v>
      </c>
      <c r="DL119" s="340">
        <v>0</v>
      </c>
      <c r="DM119" s="340">
        <v>0</v>
      </c>
      <c r="DN119" s="340">
        <v>0</v>
      </c>
      <c r="DO119" s="340">
        <v>0</v>
      </c>
      <c r="DP119" s="340">
        <v>0</v>
      </c>
      <c r="DQ119" s="340">
        <v>0</v>
      </c>
      <c r="DR119" s="340">
        <v>0</v>
      </c>
      <c r="DS119" s="340">
        <v>0</v>
      </c>
      <c r="DT119" s="340">
        <v>0</v>
      </c>
      <c r="DU119" s="341">
        <f t="shared" si="89"/>
        <v>0</v>
      </c>
      <c r="DV119" s="340">
        <v>1687.4054400531465</v>
      </c>
      <c r="DW119" s="340">
        <v>0</v>
      </c>
      <c r="DX119" s="340">
        <f>'[5]S251 Yr2'!BB17+'[5]S251 Yr2'!BD17</f>
        <v>39379.57916666666</v>
      </c>
      <c r="DY119" s="340">
        <f>'[5]S251 Yr2'!BC17</f>
        <v>21271.283333333336</v>
      </c>
      <c r="DZ119" s="341">
        <f t="shared" si="90"/>
        <v>62338.26794005315</v>
      </c>
      <c r="EA119" s="340">
        <v>0</v>
      </c>
      <c r="EB119" s="340">
        <v>0</v>
      </c>
      <c r="EC119" s="340">
        <v>0</v>
      </c>
      <c r="ED119" s="340">
        <v>0</v>
      </c>
      <c r="EE119" s="340">
        <v>0</v>
      </c>
      <c r="EF119" s="340">
        <v>0</v>
      </c>
      <c r="EG119" s="340">
        <v>0</v>
      </c>
      <c r="EH119" s="340">
        <v>0</v>
      </c>
      <c r="EI119" s="340">
        <f>'[5]S251 Yr2'!BF17</f>
        <v>0</v>
      </c>
      <c r="EJ119" s="341">
        <f>SUM(EA119:EI119)</f>
        <v>0</v>
      </c>
      <c r="EK119" s="340">
        <v>0</v>
      </c>
      <c r="EL119" s="340">
        <v>0</v>
      </c>
      <c r="EM119" s="340">
        <v>0</v>
      </c>
      <c r="EN119" s="340">
        <f>'[5]S251 Yr2'!BI17</f>
        <v>32788.15833333333</v>
      </c>
      <c r="EO119" s="340">
        <f>'[5]S251 Yr2'!BJ17</f>
        <v>52613.73333333334</v>
      </c>
      <c r="EP119" s="340">
        <f>'[5]S251 Yr2'!BK17</f>
        <v>2632.2250000000004</v>
      </c>
      <c r="EQ119" s="340">
        <f>'[5]S251 Yr2'!BL17</f>
        <v>12086.654166666667</v>
      </c>
      <c r="ER119" s="340">
        <f>'[5]S251 Yr2'!BM17</f>
        <v>8047.150000000001</v>
      </c>
      <c r="ES119" s="340">
        <f>'[5]S251 Yr2'!BN17</f>
        <v>11028.991666666669</v>
      </c>
      <c r="ET119" s="340">
        <f>'[5]S251 Yr2'!BO17</f>
        <v>2199.6583333333333</v>
      </c>
      <c r="EU119" s="340">
        <f>'[5]S251 Yr2'!BP17</f>
        <v>2042.5375</v>
      </c>
      <c r="EV119" s="341">
        <f>SUM(EK119:EU119)</f>
        <v>123439.10833333335</v>
      </c>
      <c r="EW119" s="340">
        <v>0</v>
      </c>
      <c r="EX119" s="340">
        <v>0</v>
      </c>
      <c r="EY119" s="340">
        <v>0</v>
      </c>
      <c r="EZ119" s="340">
        <f>'[5]S251 Yr2'!BS17</f>
        <v>0</v>
      </c>
      <c r="FA119" s="340">
        <v>0</v>
      </c>
      <c r="FB119" s="340">
        <v>0</v>
      </c>
      <c r="FC119" s="340">
        <v>0</v>
      </c>
      <c r="FD119" s="340">
        <v>0</v>
      </c>
      <c r="FE119" s="340">
        <f>'[5]S251 Yr2'!BR17</f>
        <v>0</v>
      </c>
      <c r="FF119" s="341">
        <f>SUM(EW119:FE119)</f>
        <v>0</v>
      </c>
      <c r="FG119" s="340">
        <v>0</v>
      </c>
      <c r="FH119" s="340">
        <v>0</v>
      </c>
      <c r="FI119" s="341">
        <f t="shared" si="91"/>
        <v>0</v>
      </c>
      <c r="FJ119" s="340">
        <v>0</v>
      </c>
      <c r="FK119" s="340">
        <v>0</v>
      </c>
      <c r="FL119" s="340">
        <v>0</v>
      </c>
      <c r="FM119" s="340">
        <f>'[5]S251 Yr2'!BY17</f>
        <v>66426.58771190222</v>
      </c>
      <c r="FN119" s="341">
        <f>SUM(FJ119:FM119)</f>
        <v>66426.58771190222</v>
      </c>
      <c r="FO119" s="340">
        <f>'[5]S251 Yr2'!CC17</f>
        <v>35997.37479156471</v>
      </c>
      <c r="FP119" s="341">
        <f t="shared" si="92"/>
        <v>0</v>
      </c>
      <c r="FQ119" s="345">
        <f t="shared" si="93"/>
        <v>986872.9259988957</v>
      </c>
      <c r="FR119" s="340">
        <f>'[5]S251 Yr2'!CF17</f>
        <v>0</v>
      </c>
      <c r="FS119" s="341">
        <f t="shared" si="94"/>
        <v>36.25</v>
      </c>
      <c r="FT119" s="341">
        <f t="shared" si="95"/>
        <v>27224.080717210916</v>
      </c>
      <c r="FU119" s="346" t="s">
        <v>518</v>
      </c>
      <c r="FV119" s="340">
        <f>VLOOKUP(D119,'[6]Sheet1'!$A$3:$E$87,5,0)</f>
        <v>13623.626373626374</v>
      </c>
      <c r="FW119" s="340">
        <v>0</v>
      </c>
      <c r="FX119" s="340">
        <v>0</v>
      </c>
      <c r="FY119" s="340">
        <f aca="true" t="shared" si="96" ref="FY119:FY124">FQ119</f>
        <v>986872.9259988957</v>
      </c>
    </row>
    <row r="120" spans="1:181" ht="13.5" customHeight="1" thickBot="1" thickTop="1">
      <c r="A120" s="120"/>
      <c r="B120" s="338"/>
      <c r="C120" s="320" t="s">
        <v>362</v>
      </c>
      <c r="D120" s="20">
        <v>7141</v>
      </c>
      <c r="E120" s="338"/>
      <c r="F120" s="401" t="s">
        <v>281</v>
      </c>
      <c r="G120" s="340">
        <v>0</v>
      </c>
      <c r="H120" s="340">
        <v>0</v>
      </c>
      <c r="I120" s="340">
        <v>0</v>
      </c>
      <c r="J120" s="340">
        <v>0</v>
      </c>
      <c r="K120" s="340">
        <v>0</v>
      </c>
      <c r="L120" s="341">
        <f t="shared" si="75"/>
        <v>0</v>
      </c>
      <c r="M120" s="345">
        <f t="shared" si="76"/>
        <v>0</v>
      </c>
      <c r="N120" s="341">
        <f t="shared" si="77"/>
        <v>0</v>
      </c>
      <c r="O120" s="340">
        <v>0</v>
      </c>
      <c r="P120" s="340">
        <v>0</v>
      </c>
      <c r="Q120" s="340">
        <v>0</v>
      </c>
      <c r="R120" s="340">
        <v>0</v>
      </c>
      <c r="S120" s="342">
        <f t="shared" si="78"/>
        <v>0</v>
      </c>
      <c r="T120" s="341">
        <f t="shared" si="79"/>
        <v>0</v>
      </c>
      <c r="U120" s="81"/>
      <c r="V120" s="81"/>
      <c r="W120" s="81"/>
      <c r="X120" s="81"/>
      <c r="Y120" s="81"/>
      <c r="Z120" s="81"/>
      <c r="AA120" s="81"/>
      <c r="AB120" s="81"/>
      <c r="AC120" s="81"/>
      <c r="AD120" s="81"/>
      <c r="AE120" s="81"/>
      <c r="AF120" s="81"/>
      <c r="AG120" s="81"/>
      <c r="AH120" s="81"/>
      <c r="AI120" s="81"/>
      <c r="AJ120" s="81"/>
      <c r="AK120" s="365"/>
      <c r="AL120" s="365"/>
      <c r="AM120" s="344"/>
      <c r="AN120" s="344"/>
      <c r="AO120" s="344"/>
      <c r="AP120" s="344"/>
      <c r="AQ120" s="344"/>
      <c r="AR120" s="344"/>
      <c r="AS120" s="344"/>
      <c r="AT120" s="344"/>
      <c r="AU120" s="344"/>
      <c r="AV120" s="344"/>
      <c r="AW120" s="344"/>
      <c r="AX120" s="344"/>
      <c r="AY120" s="344"/>
      <c r="AZ120" s="344"/>
      <c r="BA120" s="344"/>
      <c r="BB120" s="344"/>
      <c r="BC120" s="118"/>
      <c r="BD120" s="81"/>
      <c r="BE120" s="340">
        <v>0</v>
      </c>
      <c r="BF120" s="340">
        <v>16</v>
      </c>
      <c r="BG120" s="340">
        <v>0</v>
      </c>
      <c r="BH120" s="340">
        <v>0</v>
      </c>
      <c r="BI120" s="340">
        <v>96</v>
      </c>
      <c r="BJ120" s="340">
        <v>0</v>
      </c>
      <c r="BK120" s="340">
        <v>0</v>
      </c>
      <c r="BL120" s="340">
        <v>0</v>
      </c>
      <c r="BM120" s="340">
        <v>0</v>
      </c>
      <c r="BN120" s="361">
        <f t="shared" si="80"/>
        <v>1439884.930743</v>
      </c>
      <c r="BO120" s="341">
        <f t="shared" si="81"/>
        <v>112</v>
      </c>
      <c r="BP120" s="81"/>
      <c r="BQ120" s="340">
        <v>0</v>
      </c>
      <c r="BR120" s="340">
        <v>0</v>
      </c>
      <c r="BS120" s="340">
        <v>0</v>
      </c>
      <c r="BT120" s="340">
        <v>0</v>
      </c>
      <c r="BU120" s="340">
        <v>0</v>
      </c>
      <c r="BV120" s="340">
        <v>0</v>
      </c>
      <c r="BW120" s="340">
        <v>0</v>
      </c>
      <c r="BX120" s="340">
        <v>0</v>
      </c>
      <c r="BY120" s="340">
        <v>0</v>
      </c>
      <c r="BZ120" s="340">
        <v>0</v>
      </c>
      <c r="CA120" s="340">
        <v>0</v>
      </c>
      <c r="CB120" s="342">
        <f t="shared" si="82"/>
        <v>0</v>
      </c>
      <c r="CC120" s="340">
        <v>0</v>
      </c>
      <c r="CD120" s="340">
        <v>0</v>
      </c>
      <c r="CE120" s="340">
        <v>0</v>
      </c>
      <c r="CF120" s="340">
        <v>0</v>
      </c>
      <c r="CG120" s="340">
        <v>0</v>
      </c>
      <c r="CH120" s="340">
        <v>0</v>
      </c>
      <c r="CI120" s="340">
        <v>28679.75</v>
      </c>
      <c r="CJ120" s="340">
        <v>6339.62</v>
      </c>
      <c r="CK120" s="340">
        <v>483.6</v>
      </c>
      <c r="CL120" s="340">
        <v>0</v>
      </c>
      <c r="CM120" s="340">
        <v>80786.16</v>
      </c>
      <c r="CN120" s="340">
        <v>5882.24</v>
      </c>
      <c r="CO120" s="340">
        <v>0</v>
      </c>
      <c r="CP120" s="340">
        <v>0</v>
      </c>
      <c r="CQ120" s="340">
        <v>5882.24</v>
      </c>
      <c r="CR120" s="340">
        <v>1579.3965192582025</v>
      </c>
      <c r="CS120" s="340">
        <v>36471.537142857145</v>
      </c>
      <c r="CT120" s="341">
        <f t="shared" si="83"/>
        <v>166104.54366211535</v>
      </c>
      <c r="CU120" s="340">
        <v>0</v>
      </c>
      <c r="CV120" s="340">
        <v>0</v>
      </c>
      <c r="CW120" s="341">
        <f t="shared" si="84"/>
        <v>0</v>
      </c>
      <c r="CX120" s="340">
        <v>0</v>
      </c>
      <c r="CY120" s="340">
        <v>0</v>
      </c>
      <c r="CZ120" s="340">
        <v>0</v>
      </c>
      <c r="DA120" s="341">
        <f t="shared" si="85"/>
        <v>0</v>
      </c>
      <c r="DB120" s="340">
        <v>0</v>
      </c>
      <c r="DC120" s="340">
        <v>0</v>
      </c>
      <c r="DD120" s="341">
        <f t="shared" si="86"/>
        <v>0</v>
      </c>
      <c r="DE120" s="340">
        <v>0</v>
      </c>
      <c r="DF120" s="340">
        <v>0</v>
      </c>
      <c r="DG120" s="341">
        <f t="shared" si="87"/>
        <v>0</v>
      </c>
      <c r="DH120" s="340">
        <v>0</v>
      </c>
      <c r="DI120" s="340">
        <v>0</v>
      </c>
      <c r="DJ120" s="341">
        <f t="shared" si="88"/>
        <v>0</v>
      </c>
      <c r="DK120" s="340">
        <v>0</v>
      </c>
      <c r="DL120" s="340">
        <v>0</v>
      </c>
      <c r="DM120" s="340">
        <v>0</v>
      </c>
      <c r="DN120" s="340">
        <v>0</v>
      </c>
      <c r="DO120" s="340">
        <v>0</v>
      </c>
      <c r="DP120" s="340">
        <v>0</v>
      </c>
      <c r="DQ120" s="340">
        <v>0</v>
      </c>
      <c r="DR120" s="340">
        <v>0</v>
      </c>
      <c r="DS120" s="340">
        <v>0</v>
      </c>
      <c r="DT120" s="340">
        <v>0</v>
      </c>
      <c r="DU120" s="341">
        <f t="shared" si="89"/>
        <v>0</v>
      </c>
      <c r="DV120" s="340">
        <v>3634.6079737917385</v>
      </c>
      <c r="DW120" s="340">
        <v>0</v>
      </c>
      <c r="DX120" s="340">
        <f>'[5]S251 Yr2'!BB18+'[5]S251 Yr2'!BD18</f>
        <v>62223.21000000001</v>
      </c>
      <c r="DY120" s="340">
        <f>'[5]S251 Yr2'!BC18</f>
        <v>35199.54</v>
      </c>
      <c r="DZ120" s="341">
        <f t="shared" si="90"/>
        <v>101057.35797379175</v>
      </c>
      <c r="EA120" s="340">
        <v>0</v>
      </c>
      <c r="EB120" s="340">
        <v>0</v>
      </c>
      <c r="EC120" s="340">
        <v>0</v>
      </c>
      <c r="ED120" s="340">
        <v>0</v>
      </c>
      <c r="EE120" s="340">
        <v>0</v>
      </c>
      <c r="EF120" s="340">
        <v>0</v>
      </c>
      <c r="EG120" s="340">
        <v>0</v>
      </c>
      <c r="EH120" s="340">
        <v>0</v>
      </c>
      <c r="EI120" s="340">
        <f>'[5]S251 Yr2'!BF18</f>
        <v>0</v>
      </c>
      <c r="EJ120" s="341">
        <f>SUM(EA120:EI120)</f>
        <v>0</v>
      </c>
      <c r="EK120" s="340">
        <v>0</v>
      </c>
      <c r="EL120" s="340">
        <v>0</v>
      </c>
      <c r="EM120" s="340">
        <v>0</v>
      </c>
      <c r="EN120" s="340">
        <f>'[5]S251 Yr2'!BI18</f>
        <v>78691.58</v>
      </c>
      <c r="EO120" s="340">
        <f>'[5]S251 Yr2'!BJ18</f>
        <v>126272.96</v>
      </c>
      <c r="EP120" s="340">
        <f>'[5]S251 Yr2'!BK18</f>
        <v>9476.01</v>
      </c>
      <c r="EQ120" s="340">
        <f>'[5]S251 Yr2'!BL18</f>
        <v>29007.97</v>
      </c>
      <c r="ER120" s="340">
        <f>'[5]S251 Yr2'!BM18</f>
        <v>19313.16</v>
      </c>
      <c r="ES120" s="340">
        <f>'[5]S251 Yr2'!BN18</f>
        <v>26469.58</v>
      </c>
      <c r="ET120" s="340">
        <f>'[5]S251 Yr2'!BO18</f>
        <v>5279.18</v>
      </c>
      <c r="EU120" s="340">
        <f>'[5]S251 Yr2'!BP18</f>
        <v>4902.09</v>
      </c>
      <c r="EV120" s="341">
        <f>SUM(EK120:EU120)</f>
        <v>299412.53</v>
      </c>
      <c r="EW120" s="340">
        <v>0</v>
      </c>
      <c r="EX120" s="340">
        <v>0</v>
      </c>
      <c r="EY120" s="340">
        <v>0</v>
      </c>
      <c r="EZ120" s="340">
        <f>'[5]S251 Yr2'!BS18</f>
        <v>0</v>
      </c>
      <c r="FA120" s="340">
        <v>0</v>
      </c>
      <c r="FB120" s="340">
        <v>0</v>
      </c>
      <c r="FC120" s="340">
        <v>0</v>
      </c>
      <c r="FD120" s="340">
        <v>0</v>
      </c>
      <c r="FE120" s="340">
        <f>'[5]S251 Yr2'!BR18</f>
        <v>0</v>
      </c>
      <c r="FF120" s="341">
        <f>SUM(EW120:FE120)</f>
        <v>0</v>
      </c>
      <c r="FG120" s="340">
        <v>0</v>
      </c>
      <c r="FH120" s="340">
        <v>0</v>
      </c>
      <c r="FI120" s="341">
        <f t="shared" si="91"/>
        <v>0</v>
      </c>
      <c r="FJ120" s="340">
        <v>0</v>
      </c>
      <c r="FK120" s="340">
        <v>0</v>
      </c>
      <c r="FL120" s="340">
        <v>0</v>
      </c>
      <c r="FM120" s="340">
        <f>'[5]S251 Yr2'!BY18</f>
        <v>147343.24466379988</v>
      </c>
      <c r="FN120" s="341">
        <f>SUM(FJ120:FM120)</f>
        <v>147343.24466379988</v>
      </c>
      <c r="FO120" s="340">
        <f>'[5]S251 Yr2'!CC18</f>
        <v>5379.842637043912</v>
      </c>
      <c r="FP120" s="341">
        <f t="shared" si="92"/>
        <v>0</v>
      </c>
      <c r="FQ120" s="345">
        <f t="shared" si="93"/>
        <v>2159182.449679751</v>
      </c>
      <c r="FR120" s="340">
        <f>'[5]S251 Yr2'!CF18</f>
        <v>0</v>
      </c>
      <c r="FS120" s="341">
        <f t="shared" si="94"/>
        <v>112</v>
      </c>
      <c r="FT120" s="341">
        <f t="shared" si="95"/>
        <v>19278.41472928349</v>
      </c>
      <c r="FU120" s="346" t="s">
        <v>518</v>
      </c>
      <c r="FV120" s="340">
        <f>VLOOKUP(D120,'[6]Sheet1'!$A$3:$E$87,5,0)</f>
        <v>6367.346938775509</v>
      </c>
      <c r="FW120" s="340">
        <v>0</v>
      </c>
      <c r="FX120" s="340">
        <v>0</v>
      </c>
      <c r="FY120" s="340">
        <f t="shared" si="96"/>
        <v>2159182.449679751</v>
      </c>
    </row>
    <row r="121" spans="1:181" ht="13.5" customHeight="1" thickBot="1" thickTop="1">
      <c r="A121" s="120"/>
      <c r="B121" s="338"/>
      <c r="C121" s="320" t="s">
        <v>363</v>
      </c>
      <c r="D121" s="20">
        <v>7149</v>
      </c>
      <c r="E121" s="338" t="s">
        <v>361</v>
      </c>
      <c r="F121" s="401">
        <v>41152</v>
      </c>
      <c r="G121" s="340">
        <v>0</v>
      </c>
      <c r="H121" s="340">
        <v>0</v>
      </c>
      <c r="I121" s="340">
        <v>0</v>
      </c>
      <c r="J121" s="340">
        <v>0</v>
      </c>
      <c r="K121" s="340">
        <v>0</v>
      </c>
      <c r="L121" s="341">
        <f t="shared" si="75"/>
        <v>0</v>
      </c>
      <c r="M121" s="345">
        <f t="shared" si="76"/>
        <v>0</v>
      </c>
      <c r="N121" s="341">
        <f t="shared" si="77"/>
        <v>0</v>
      </c>
      <c r="O121" s="340">
        <v>0</v>
      </c>
      <c r="P121" s="340">
        <v>0</v>
      </c>
      <c r="Q121" s="340">
        <v>0</v>
      </c>
      <c r="R121" s="340">
        <v>0</v>
      </c>
      <c r="S121" s="342">
        <f t="shared" si="78"/>
        <v>0</v>
      </c>
      <c r="T121" s="341">
        <f t="shared" si="79"/>
        <v>0</v>
      </c>
      <c r="U121" s="81"/>
      <c r="V121" s="81"/>
      <c r="W121" s="81"/>
      <c r="X121" s="81"/>
      <c r="Y121" s="81"/>
      <c r="Z121" s="81"/>
      <c r="AA121" s="81"/>
      <c r="AB121" s="81"/>
      <c r="AC121" s="81"/>
      <c r="AD121" s="81"/>
      <c r="AE121" s="81"/>
      <c r="AF121" s="81"/>
      <c r="AG121" s="81"/>
      <c r="AH121" s="81"/>
      <c r="AI121" s="81"/>
      <c r="AJ121" s="81"/>
      <c r="AK121" s="365"/>
      <c r="AL121" s="365"/>
      <c r="AM121" s="344"/>
      <c r="AN121" s="344"/>
      <c r="AO121" s="344"/>
      <c r="AP121" s="344"/>
      <c r="AQ121" s="344"/>
      <c r="AR121" s="344"/>
      <c r="AS121" s="344"/>
      <c r="AT121" s="344"/>
      <c r="AU121" s="344"/>
      <c r="AV121" s="344"/>
      <c r="AW121" s="344"/>
      <c r="AX121" s="344"/>
      <c r="AY121" s="344"/>
      <c r="AZ121" s="344"/>
      <c r="BA121" s="344"/>
      <c r="BB121" s="344"/>
      <c r="BC121" s="118"/>
      <c r="BD121" s="81"/>
      <c r="BE121" s="340">
        <v>0.8333333333333333</v>
      </c>
      <c r="BF121" s="340">
        <v>3.333333333333333</v>
      </c>
      <c r="BG121" s="340">
        <v>0</v>
      </c>
      <c r="BH121" s="340">
        <v>0</v>
      </c>
      <c r="BI121" s="340">
        <v>5.833333333333334</v>
      </c>
      <c r="BJ121" s="340">
        <v>0</v>
      </c>
      <c r="BK121" s="340">
        <v>0</v>
      </c>
      <c r="BL121" s="340">
        <v>0</v>
      </c>
      <c r="BM121" s="340">
        <v>19.166666666666668</v>
      </c>
      <c r="BN121" s="361">
        <f t="shared" si="80"/>
        <v>688849.6072534942</v>
      </c>
      <c r="BO121" s="341">
        <f t="shared" si="81"/>
        <v>29.166666666666668</v>
      </c>
      <c r="BP121" s="81"/>
      <c r="BQ121" s="340">
        <v>0</v>
      </c>
      <c r="BR121" s="340">
        <v>0</v>
      </c>
      <c r="BS121" s="340">
        <v>0</v>
      </c>
      <c r="BT121" s="340">
        <v>0</v>
      </c>
      <c r="BU121" s="340">
        <v>0</v>
      </c>
      <c r="BV121" s="340">
        <v>0</v>
      </c>
      <c r="BW121" s="340">
        <v>0</v>
      </c>
      <c r="BX121" s="340">
        <v>0</v>
      </c>
      <c r="BY121" s="340">
        <v>0</v>
      </c>
      <c r="BZ121" s="340">
        <v>0</v>
      </c>
      <c r="CA121" s="340">
        <v>0</v>
      </c>
      <c r="CB121" s="342">
        <f t="shared" si="82"/>
        <v>0</v>
      </c>
      <c r="CC121" s="340">
        <v>0</v>
      </c>
      <c r="CD121" s="340">
        <v>0</v>
      </c>
      <c r="CE121" s="340">
        <v>0</v>
      </c>
      <c r="CF121" s="340">
        <v>0</v>
      </c>
      <c r="CG121" s="340">
        <v>0</v>
      </c>
      <c r="CH121" s="340">
        <v>0</v>
      </c>
      <c r="CI121" s="340">
        <v>5866.312500000001</v>
      </c>
      <c r="CJ121" s="340">
        <v>2318.058333333333</v>
      </c>
      <c r="CK121" s="340">
        <v>135.625</v>
      </c>
      <c r="CL121" s="340">
        <v>0</v>
      </c>
      <c r="CM121" s="340">
        <v>22656.375</v>
      </c>
      <c r="CN121" s="340">
        <v>1649.6666666666667</v>
      </c>
      <c r="CO121" s="340">
        <v>0</v>
      </c>
      <c r="CP121" s="340">
        <v>0</v>
      </c>
      <c r="CQ121" s="340">
        <v>1649.6666666666667</v>
      </c>
      <c r="CR121" s="340">
        <v>470.05848787446496</v>
      </c>
      <c r="CS121" s="340">
        <v>10228.395833333332</v>
      </c>
      <c r="CT121" s="341">
        <f t="shared" si="83"/>
        <v>44974.15848787446</v>
      </c>
      <c r="CU121" s="340">
        <v>0</v>
      </c>
      <c r="CV121" s="340">
        <v>0</v>
      </c>
      <c r="CW121" s="341">
        <f t="shared" si="84"/>
        <v>0</v>
      </c>
      <c r="CX121" s="340">
        <v>0</v>
      </c>
      <c r="CY121" s="340">
        <v>0</v>
      </c>
      <c r="CZ121" s="340">
        <v>0</v>
      </c>
      <c r="DA121" s="341">
        <f t="shared" si="85"/>
        <v>0</v>
      </c>
      <c r="DB121" s="340">
        <v>0</v>
      </c>
      <c r="DC121" s="340">
        <v>0</v>
      </c>
      <c r="DD121" s="341">
        <f t="shared" si="86"/>
        <v>0</v>
      </c>
      <c r="DE121" s="340">
        <v>0</v>
      </c>
      <c r="DF121" s="340">
        <v>0</v>
      </c>
      <c r="DG121" s="341">
        <f t="shared" si="87"/>
        <v>0</v>
      </c>
      <c r="DH121" s="340">
        <v>0</v>
      </c>
      <c r="DI121" s="340">
        <v>0</v>
      </c>
      <c r="DJ121" s="341">
        <f t="shared" si="88"/>
        <v>0</v>
      </c>
      <c r="DK121" s="340">
        <v>0</v>
      </c>
      <c r="DL121" s="340">
        <v>0</v>
      </c>
      <c r="DM121" s="340">
        <v>0</v>
      </c>
      <c r="DN121" s="340">
        <v>0</v>
      </c>
      <c r="DO121" s="340">
        <v>0</v>
      </c>
      <c r="DP121" s="340">
        <v>0</v>
      </c>
      <c r="DQ121" s="340">
        <v>0</v>
      </c>
      <c r="DR121" s="340">
        <v>0</v>
      </c>
      <c r="DS121" s="340">
        <v>0</v>
      </c>
      <c r="DT121" s="340">
        <v>0</v>
      </c>
      <c r="DU121" s="341">
        <f t="shared" si="89"/>
        <v>0</v>
      </c>
      <c r="DV121" s="340">
        <v>1268.5164679263687</v>
      </c>
      <c r="DW121" s="340">
        <v>0</v>
      </c>
      <c r="DX121" s="340">
        <f>'[5]S251 Yr2'!BB19+'[5]S251 Yr2'!BD19</f>
        <v>17993.791666666664</v>
      </c>
      <c r="DY121" s="340">
        <f>'[5]S251 Yr2'!BC19</f>
        <v>9299.708333333332</v>
      </c>
      <c r="DZ121" s="341">
        <f t="shared" si="90"/>
        <v>28562.016467926365</v>
      </c>
      <c r="EA121" s="340">
        <v>0</v>
      </c>
      <c r="EB121" s="340">
        <v>0</v>
      </c>
      <c r="EC121" s="340">
        <v>0</v>
      </c>
      <c r="ED121" s="340">
        <v>0</v>
      </c>
      <c r="EE121" s="340">
        <v>0</v>
      </c>
      <c r="EF121" s="340">
        <v>0</v>
      </c>
      <c r="EG121" s="340">
        <v>0</v>
      </c>
      <c r="EH121" s="340">
        <v>0</v>
      </c>
      <c r="EI121" s="340">
        <f>'[5]S251 Yr2'!BF19</f>
        <v>0</v>
      </c>
      <c r="EJ121" s="341">
        <f>SUM(EA121:EI121)</f>
        <v>0</v>
      </c>
      <c r="EK121" s="340">
        <v>0</v>
      </c>
      <c r="EL121" s="340">
        <v>0</v>
      </c>
      <c r="EM121" s="340">
        <v>0</v>
      </c>
      <c r="EN121" s="340">
        <f>'[5]S251 Yr2'!BI19</f>
        <v>32788.15833333333</v>
      </c>
      <c r="EO121" s="340">
        <f>'[5]S251 Yr2'!BJ19</f>
        <v>52613.73333333334</v>
      </c>
      <c r="EP121" s="340">
        <f>'[5]S251 Yr2'!BK19</f>
        <v>3948.3375</v>
      </c>
      <c r="EQ121" s="340">
        <f>'[5]S251 Yr2'!BL19</f>
        <v>12086.654166666667</v>
      </c>
      <c r="ER121" s="340">
        <f>'[5]S251 Yr2'!BM19</f>
        <v>8047.150000000001</v>
      </c>
      <c r="ES121" s="340">
        <f>'[5]S251 Yr2'!BN19</f>
        <v>11028.991666666669</v>
      </c>
      <c r="ET121" s="340">
        <f>'[5]S251 Yr2'!BO19</f>
        <v>2199.6583333333333</v>
      </c>
      <c r="EU121" s="340">
        <f>'[5]S251 Yr2'!BP19</f>
        <v>2042.5375</v>
      </c>
      <c r="EV121" s="341">
        <f>SUM(EK121:EU121)</f>
        <v>124755.22083333334</v>
      </c>
      <c r="EW121" s="340">
        <v>0</v>
      </c>
      <c r="EX121" s="340">
        <v>0</v>
      </c>
      <c r="EY121" s="340">
        <v>0</v>
      </c>
      <c r="EZ121" s="340">
        <f>'[5]S251 Yr2'!BS19</f>
        <v>0</v>
      </c>
      <c r="FA121" s="340">
        <v>0</v>
      </c>
      <c r="FB121" s="340">
        <v>0</v>
      </c>
      <c r="FC121" s="340">
        <v>0</v>
      </c>
      <c r="FD121" s="340">
        <v>0</v>
      </c>
      <c r="FE121" s="340">
        <f>'[5]S251 Yr2'!BR19</f>
        <v>0</v>
      </c>
      <c r="FF121" s="341">
        <f>SUM(EW121:FE121)</f>
        <v>0</v>
      </c>
      <c r="FG121" s="340">
        <v>0</v>
      </c>
      <c r="FH121" s="340">
        <v>0</v>
      </c>
      <c r="FI121" s="341">
        <f t="shared" si="91"/>
        <v>0</v>
      </c>
      <c r="FJ121" s="340">
        <v>0</v>
      </c>
      <c r="FK121" s="340">
        <v>0</v>
      </c>
      <c r="FL121" s="340">
        <v>0</v>
      </c>
      <c r="FM121" s="340">
        <f>'[5]S251 Yr2'!BY19</f>
        <v>0</v>
      </c>
      <c r="FN121" s="341">
        <f>SUM(FJ121:FM121)</f>
        <v>0</v>
      </c>
      <c r="FO121" s="340">
        <f>'[5]S251 Yr2'!CC19</f>
        <v>0</v>
      </c>
      <c r="FP121" s="341">
        <f t="shared" si="92"/>
        <v>0</v>
      </c>
      <c r="FQ121" s="345">
        <f t="shared" si="93"/>
        <v>887141.0030426283</v>
      </c>
      <c r="FR121" s="340">
        <f>'[5]S251 Yr2'!CF19</f>
        <v>0</v>
      </c>
      <c r="FS121" s="341">
        <f t="shared" si="94"/>
        <v>29.166666666666668</v>
      </c>
      <c r="FT121" s="341">
        <f t="shared" si="95"/>
        <v>30416.26296146154</v>
      </c>
      <c r="FU121" s="346" t="s">
        <v>518</v>
      </c>
      <c r="FV121" s="340">
        <f>VLOOKUP(D121,'[6]Sheet1'!$A$3:$E$87,5,0)</f>
        <v>9250</v>
      </c>
      <c r="FW121" s="340">
        <v>0</v>
      </c>
      <c r="FX121" s="340">
        <v>0</v>
      </c>
      <c r="FY121" s="340">
        <f t="shared" si="96"/>
        <v>887141.0030426283</v>
      </c>
    </row>
    <row r="122" spans="1:181" ht="13.5" customHeight="1" thickBot="1" thickTop="1">
      <c r="A122" s="120"/>
      <c r="B122" s="338"/>
      <c r="C122" s="320" t="s">
        <v>364</v>
      </c>
      <c r="D122" s="20">
        <v>7180</v>
      </c>
      <c r="E122" s="338"/>
      <c r="F122" s="401" t="s">
        <v>281</v>
      </c>
      <c r="G122" s="340">
        <v>0</v>
      </c>
      <c r="H122" s="340">
        <v>0</v>
      </c>
      <c r="I122" s="340">
        <v>0</v>
      </c>
      <c r="J122" s="340">
        <v>0</v>
      </c>
      <c r="K122" s="340">
        <v>0</v>
      </c>
      <c r="L122" s="341">
        <f t="shared" si="75"/>
        <v>0</v>
      </c>
      <c r="M122" s="345">
        <f t="shared" si="76"/>
        <v>0</v>
      </c>
      <c r="N122" s="341">
        <f t="shared" si="77"/>
        <v>0</v>
      </c>
      <c r="O122" s="340">
        <v>0</v>
      </c>
      <c r="P122" s="340">
        <v>0</v>
      </c>
      <c r="Q122" s="340">
        <v>0</v>
      </c>
      <c r="R122" s="340">
        <v>0</v>
      </c>
      <c r="S122" s="342">
        <f t="shared" si="78"/>
        <v>0</v>
      </c>
      <c r="T122" s="341">
        <f t="shared" si="79"/>
        <v>0</v>
      </c>
      <c r="U122" s="81"/>
      <c r="V122" s="81"/>
      <c r="W122" s="81"/>
      <c r="X122" s="81"/>
      <c r="Y122" s="81"/>
      <c r="Z122" s="81"/>
      <c r="AA122" s="81"/>
      <c r="AB122" s="81"/>
      <c r="AC122" s="81"/>
      <c r="AD122" s="81"/>
      <c r="AE122" s="81"/>
      <c r="AF122" s="81"/>
      <c r="AG122" s="81"/>
      <c r="AH122" s="81"/>
      <c r="AI122" s="81"/>
      <c r="AJ122" s="81"/>
      <c r="AK122" s="365"/>
      <c r="AL122" s="365"/>
      <c r="AM122" s="344"/>
      <c r="AN122" s="344"/>
      <c r="AO122" s="344"/>
      <c r="AP122" s="344"/>
      <c r="AQ122" s="344"/>
      <c r="AR122" s="344"/>
      <c r="AS122" s="344"/>
      <c r="AT122" s="344"/>
      <c r="AU122" s="344"/>
      <c r="AV122" s="344"/>
      <c r="AW122" s="344"/>
      <c r="AX122" s="344"/>
      <c r="AY122" s="344"/>
      <c r="AZ122" s="344"/>
      <c r="BA122" s="344"/>
      <c r="BB122" s="344"/>
      <c r="BC122" s="118"/>
      <c r="BD122" s="81"/>
      <c r="BE122" s="340">
        <v>0</v>
      </c>
      <c r="BF122" s="340">
        <v>10.493527508090615</v>
      </c>
      <c r="BG122" s="340">
        <v>0</v>
      </c>
      <c r="BH122" s="340">
        <v>0</v>
      </c>
      <c r="BI122" s="340">
        <v>31.480582524271846</v>
      </c>
      <c r="BJ122" s="340">
        <v>34.62864077669903</v>
      </c>
      <c r="BK122" s="340">
        <v>0</v>
      </c>
      <c r="BL122" s="340">
        <v>10.493527508090615</v>
      </c>
      <c r="BM122" s="340">
        <v>20.98705501618123</v>
      </c>
      <c r="BN122" s="361">
        <f t="shared" si="80"/>
        <v>2192224.1847023205</v>
      </c>
      <c r="BO122" s="341">
        <f t="shared" si="81"/>
        <v>108.08333333333333</v>
      </c>
      <c r="BP122" s="81"/>
      <c r="BQ122" s="340">
        <v>0</v>
      </c>
      <c r="BR122" s="340">
        <v>0</v>
      </c>
      <c r="BS122" s="340">
        <v>0</v>
      </c>
      <c r="BT122" s="340">
        <v>0</v>
      </c>
      <c r="BU122" s="340">
        <v>0</v>
      </c>
      <c r="BV122" s="340">
        <v>0</v>
      </c>
      <c r="BW122" s="340">
        <v>0</v>
      </c>
      <c r="BX122" s="340">
        <v>0</v>
      </c>
      <c r="BY122" s="340">
        <v>0</v>
      </c>
      <c r="BZ122" s="340">
        <v>0</v>
      </c>
      <c r="CA122" s="340">
        <v>0</v>
      </c>
      <c r="CB122" s="342">
        <f t="shared" si="82"/>
        <v>0</v>
      </c>
      <c r="CC122" s="340">
        <v>0</v>
      </c>
      <c r="CD122" s="340">
        <v>0</v>
      </c>
      <c r="CE122" s="340">
        <v>0</v>
      </c>
      <c r="CF122" s="340">
        <v>0</v>
      </c>
      <c r="CG122" s="340">
        <v>0</v>
      </c>
      <c r="CH122" s="340">
        <v>0</v>
      </c>
      <c r="CI122" s="340">
        <v>13036.25</v>
      </c>
      <c r="CJ122" s="340">
        <v>10091.64</v>
      </c>
      <c r="CK122" s="340">
        <v>478.95</v>
      </c>
      <c r="CL122" s="340">
        <v>0</v>
      </c>
      <c r="CM122" s="340">
        <v>80009.37</v>
      </c>
      <c r="CN122" s="340">
        <v>5825.68</v>
      </c>
      <c r="CO122" s="340">
        <v>6274.88</v>
      </c>
      <c r="CP122" s="340">
        <v>4309.375</v>
      </c>
      <c r="CQ122" s="340">
        <v>5825.68</v>
      </c>
      <c r="CR122" s="340">
        <v>1611.6291012838801</v>
      </c>
      <c r="CS122" s="340">
        <v>36120.84928571428</v>
      </c>
      <c r="CT122" s="341">
        <f t="shared" si="83"/>
        <v>163584.30338699813</v>
      </c>
      <c r="CU122" s="340">
        <v>0</v>
      </c>
      <c r="CV122" s="340">
        <v>0</v>
      </c>
      <c r="CW122" s="341">
        <f t="shared" si="84"/>
        <v>0</v>
      </c>
      <c r="CX122" s="340">
        <v>0</v>
      </c>
      <c r="CY122" s="340">
        <v>0</v>
      </c>
      <c r="CZ122" s="340">
        <v>0</v>
      </c>
      <c r="DA122" s="341">
        <f t="shared" si="85"/>
        <v>0</v>
      </c>
      <c r="DB122" s="340">
        <v>0</v>
      </c>
      <c r="DC122" s="340">
        <v>0</v>
      </c>
      <c r="DD122" s="341">
        <f t="shared" si="86"/>
        <v>0</v>
      </c>
      <c r="DE122" s="340">
        <v>0</v>
      </c>
      <c r="DF122" s="340">
        <v>0</v>
      </c>
      <c r="DG122" s="341">
        <f t="shared" si="87"/>
        <v>0</v>
      </c>
      <c r="DH122" s="340">
        <v>0</v>
      </c>
      <c r="DI122" s="340">
        <v>0</v>
      </c>
      <c r="DJ122" s="341">
        <f t="shared" si="88"/>
        <v>0</v>
      </c>
      <c r="DK122" s="340">
        <v>0</v>
      </c>
      <c r="DL122" s="340">
        <v>0</v>
      </c>
      <c r="DM122" s="340">
        <v>0</v>
      </c>
      <c r="DN122" s="340">
        <v>0</v>
      </c>
      <c r="DO122" s="340">
        <v>0</v>
      </c>
      <c r="DP122" s="340">
        <v>0</v>
      </c>
      <c r="DQ122" s="340">
        <v>0</v>
      </c>
      <c r="DR122" s="340">
        <v>0</v>
      </c>
      <c r="DS122" s="340">
        <v>0</v>
      </c>
      <c r="DT122" s="340">
        <v>0</v>
      </c>
      <c r="DU122" s="341">
        <f t="shared" si="89"/>
        <v>0</v>
      </c>
      <c r="DV122" s="340">
        <v>1784.9664029931641</v>
      </c>
      <c r="DW122" s="340">
        <v>0</v>
      </c>
      <c r="DX122" s="340">
        <f>'[5]S251 Yr2'!BB20+'[5]S251 Yr2'!BD20</f>
        <v>90879.6</v>
      </c>
      <c r="DY122" s="340">
        <f>'[5]S251 Yr2'!BC20</f>
        <v>51410.4</v>
      </c>
      <c r="DZ122" s="341">
        <f t="shared" si="90"/>
        <v>144074.96640299316</v>
      </c>
      <c r="EA122" s="340">
        <v>0</v>
      </c>
      <c r="EB122" s="340">
        <v>0</v>
      </c>
      <c r="EC122" s="340">
        <v>0</v>
      </c>
      <c r="ED122" s="340">
        <v>0</v>
      </c>
      <c r="EE122" s="340">
        <v>0</v>
      </c>
      <c r="EF122" s="340">
        <v>0</v>
      </c>
      <c r="EG122" s="340">
        <v>0</v>
      </c>
      <c r="EH122" s="340">
        <v>0</v>
      </c>
      <c r="EI122" s="340">
        <f>'[5]S251 Yr2'!BF20</f>
        <v>18126.99</v>
      </c>
      <c r="EJ122" s="341">
        <f>SUM(EA122:EI122)</f>
        <v>18126.99</v>
      </c>
      <c r="EK122" s="340">
        <v>0</v>
      </c>
      <c r="EL122" s="340">
        <v>0</v>
      </c>
      <c r="EM122" s="340">
        <v>0</v>
      </c>
      <c r="EN122" s="340">
        <f>'[5]S251 Yr2'!BI20</f>
        <v>78691.58</v>
      </c>
      <c r="EO122" s="340">
        <f>'[5]S251 Yr2'!BJ20</f>
        <v>126272.96</v>
      </c>
      <c r="EP122" s="340">
        <f>'[5]S251 Yr2'!BK20</f>
        <v>9476.01</v>
      </c>
      <c r="EQ122" s="340">
        <f>'[5]S251 Yr2'!BL20</f>
        <v>29007.97</v>
      </c>
      <c r="ER122" s="340">
        <f>'[5]S251 Yr2'!BM20</f>
        <v>19313.16</v>
      </c>
      <c r="ES122" s="340">
        <f>'[5]S251 Yr2'!BN20</f>
        <v>26469.58</v>
      </c>
      <c r="ET122" s="340">
        <f>'[5]S251 Yr2'!BO20</f>
        <v>5279.18</v>
      </c>
      <c r="EU122" s="340">
        <f>'[5]S251 Yr2'!BP20</f>
        <v>4902.09</v>
      </c>
      <c r="EV122" s="341">
        <f>SUM(EK122:EU122)</f>
        <v>299412.53</v>
      </c>
      <c r="EW122" s="340">
        <v>0</v>
      </c>
      <c r="EX122" s="340">
        <v>0</v>
      </c>
      <c r="EY122" s="340">
        <v>0</v>
      </c>
      <c r="EZ122" s="340">
        <f>'[5]S251 Yr2'!BS20</f>
        <v>0</v>
      </c>
      <c r="FA122" s="340">
        <v>0</v>
      </c>
      <c r="FB122" s="340">
        <v>0</v>
      </c>
      <c r="FC122" s="340">
        <v>0</v>
      </c>
      <c r="FD122" s="340">
        <v>0</v>
      </c>
      <c r="FE122" s="340">
        <f>'[5]S251 Yr2'!BR20</f>
        <v>16037.712</v>
      </c>
      <c r="FF122" s="341">
        <f>SUM(EW122:FE122)</f>
        <v>16037.712</v>
      </c>
      <c r="FG122" s="340">
        <v>0</v>
      </c>
      <c r="FH122" s="340">
        <v>0</v>
      </c>
      <c r="FI122" s="341">
        <f t="shared" si="91"/>
        <v>0</v>
      </c>
      <c r="FJ122" s="340">
        <v>0</v>
      </c>
      <c r="FK122" s="340">
        <v>0</v>
      </c>
      <c r="FL122" s="340">
        <v>0</v>
      </c>
      <c r="FM122" s="340">
        <f>'[5]S251 Yr2'!BY20</f>
        <v>0</v>
      </c>
      <c r="FN122" s="341">
        <f>SUM(FJ122:FM122)</f>
        <v>0</v>
      </c>
      <c r="FO122" s="340">
        <f>'[5]S251 Yr2'!CC20</f>
        <v>0</v>
      </c>
      <c r="FP122" s="341">
        <f t="shared" si="92"/>
        <v>0</v>
      </c>
      <c r="FQ122" s="345">
        <f t="shared" si="93"/>
        <v>2833460.6864923113</v>
      </c>
      <c r="FR122" s="340">
        <f>'[5]S251 Yr2'!CF20</f>
        <v>0</v>
      </c>
      <c r="FS122" s="341">
        <f t="shared" si="94"/>
        <v>108.08333333333333</v>
      </c>
      <c r="FT122" s="341">
        <f t="shared" si="95"/>
        <v>26215.519073174815</v>
      </c>
      <c r="FU122" s="346" t="s">
        <v>518</v>
      </c>
      <c r="FV122" s="340">
        <f>VLOOKUP(D122,'[6]Sheet1'!$A$3:$E$87,5,0)</f>
        <v>23484</v>
      </c>
      <c r="FW122" s="340">
        <v>0</v>
      </c>
      <c r="FX122" s="340">
        <v>0</v>
      </c>
      <c r="FY122" s="340">
        <f t="shared" si="96"/>
        <v>2833460.6864923113</v>
      </c>
    </row>
    <row r="123" spans="1:181" ht="13.5" customHeight="1" thickBot="1" thickTop="1">
      <c r="A123" s="120"/>
      <c r="B123" s="338"/>
      <c r="C123" s="320" t="s">
        <v>365</v>
      </c>
      <c r="D123" s="20">
        <v>7182</v>
      </c>
      <c r="E123" s="338"/>
      <c r="F123" s="401" t="s">
        <v>281</v>
      </c>
      <c r="G123" s="340">
        <v>0</v>
      </c>
      <c r="H123" s="340">
        <v>0</v>
      </c>
      <c r="I123" s="340">
        <v>0</v>
      </c>
      <c r="J123" s="340">
        <v>0</v>
      </c>
      <c r="K123" s="340">
        <v>0</v>
      </c>
      <c r="L123" s="341">
        <f t="shared" si="75"/>
        <v>0</v>
      </c>
      <c r="M123" s="345">
        <f t="shared" si="76"/>
        <v>0</v>
      </c>
      <c r="N123" s="341">
        <f t="shared" si="77"/>
        <v>0</v>
      </c>
      <c r="O123" s="340">
        <v>0</v>
      </c>
      <c r="P123" s="340">
        <v>0</v>
      </c>
      <c r="Q123" s="340">
        <v>0</v>
      </c>
      <c r="R123" s="340">
        <v>0</v>
      </c>
      <c r="S123" s="342">
        <f t="shared" si="78"/>
        <v>0</v>
      </c>
      <c r="T123" s="341">
        <f t="shared" si="79"/>
        <v>0</v>
      </c>
      <c r="U123" s="81"/>
      <c r="V123" s="81"/>
      <c r="W123" s="81"/>
      <c r="X123" s="81"/>
      <c r="Y123" s="81"/>
      <c r="Z123" s="81"/>
      <c r="AA123" s="81"/>
      <c r="AB123" s="81"/>
      <c r="AC123" s="81"/>
      <c r="AD123" s="81"/>
      <c r="AE123" s="81"/>
      <c r="AF123" s="81"/>
      <c r="AG123" s="81"/>
      <c r="AH123" s="81"/>
      <c r="AI123" s="81"/>
      <c r="AJ123" s="81"/>
      <c r="AK123" s="365"/>
      <c r="AL123" s="365"/>
      <c r="AM123" s="344"/>
      <c r="AN123" s="344"/>
      <c r="AO123" s="344"/>
      <c r="AP123" s="344"/>
      <c r="AQ123" s="344"/>
      <c r="AR123" s="344"/>
      <c r="AS123" s="344"/>
      <c r="AT123" s="344"/>
      <c r="AU123" s="344"/>
      <c r="AV123" s="344"/>
      <c r="AW123" s="344"/>
      <c r="AX123" s="344"/>
      <c r="AY123" s="344"/>
      <c r="AZ123" s="344"/>
      <c r="BA123" s="344"/>
      <c r="BB123" s="344"/>
      <c r="BC123" s="118"/>
      <c r="BD123" s="81"/>
      <c r="BE123" s="340">
        <v>0</v>
      </c>
      <c r="BF123" s="340">
        <v>4</v>
      </c>
      <c r="BG123" s="340">
        <v>1</v>
      </c>
      <c r="BH123" s="340">
        <v>0</v>
      </c>
      <c r="BI123" s="340">
        <v>21</v>
      </c>
      <c r="BJ123" s="340">
        <v>18</v>
      </c>
      <c r="BK123" s="340">
        <v>0</v>
      </c>
      <c r="BL123" s="340">
        <v>16</v>
      </c>
      <c r="BM123" s="340">
        <v>32</v>
      </c>
      <c r="BN123" s="361">
        <f t="shared" si="80"/>
        <v>2097227.726062529</v>
      </c>
      <c r="BO123" s="341">
        <f t="shared" si="81"/>
        <v>92</v>
      </c>
      <c r="BP123" s="81"/>
      <c r="BQ123" s="340">
        <v>0</v>
      </c>
      <c r="BR123" s="340">
        <v>0</v>
      </c>
      <c r="BS123" s="340">
        <v>0</v>
      </c>
      <c r="BT123" s="340">
        <v>0</v>
      </c>
      <c r="BU123" s="340">
        <v>0</v>
      </c>
      <c r="BV123" s="340">
        <v>0</v>
      </c>
      <c r="BW123" s="340">
        <v>0</v>
      </c>
      <c r="BX123" s="340">
        <v>0</v>
      </c>
      <c r="BY123" s="340">
        <v>0</v>
      </c>
      <c r="BZ123" s="340">
        <v>0</v>
      </c>
      <c r="CA123" s="340">
        <v>0</v>
      </c>
      <c r="CB123" s="342">
        <f t="shared" si="82"/>
        <v>0</v>
      </c>
      <c r="CC123" s="340">
        <v>0</v>
      </c>
      <c r="CD123" s="340">
        <v>0</v>
      </c>
      <c r="CE123" s="340">
        <v>0</v>
      </c>
      <c r="CF123" s="340">
        <v>0</v>
      </c>
      <c r="CG123" s="340">
        <v>0</v>
      </c>
      <c r="CH123" s="340">
        <v>0</v>
      </c>
      <c r="CI123" s="340">
        <v>20858</v>
      </c>
      <c r="CJ123" s="340">
        <v>6727.76</v>
      </c>
      <c r="CK123" s="340">
        <v>427.8</v>
      </c>
      <c r="CL123" s="340">
        <v>0</v>
      </c>
      <c r="CM123" s="340">
        <v>71464.68</v>
      </c>
      <c r="CN123" s="340">
        <v>5203.52</v>
      </c>
      <c r="CO123" s="340">
        <v>0</v>
      </c>
      <c r="CP123" s="340">
        <v>0</v>
      </c>
      <c r="CQ123" s="340">
        <v>5203.52</v>
      </c>
      <c r="CR123" s="340">
        <v>1434.3499001426533</v>
      </c>
      <c r="CS123" s="340">
        <v>32263.28285714285</v>
      </c>
      <c r="CT123" s="341">
        <f t="shared" si="83"/>
        <v>143582.9127572855</v>
      </c>
      <c r="CU123" s="340">
        <v>0</v>
      </c>
      <c r="CV123" s="340">
        <v>0</v>
      </c>
      <c r="CW123" s="341">
        <f t="shared" si="84"/>
        <v>0</v>
      </c>
      <c r="CX123" s="340">
        <v>0</v>
      </c>
      <c r="CY123" s="340">
        <v>0</v>
      </c>
      <c r="CZ123" s="340">
        <v>0</v>
      </c>
      <c r="DA123" s="341">
        <f t="shared" si="85"/>
        <v>0</v>
      </c>
      <c r="DB123" s="340">
        <v>0</v>
      </c>
      <c r="DC123" s="340">
        <v>0</v>
      </c>
      <c r="DD123" s="341">
        <f t="shared" si="86"/>
        <v>0</v>
      </c>
      <c r="DE123" s="340">
        <v>0</v>
      </c>
      <c r="DF123" s="340">
        <v>0</v>
      </c>
      <c r="DG123" s="341">
        <f t="shared" si="87"/>
        <v>0</v>
      </c>
      <c r="DH123" s="340">
        <v>0</v>
      </c>
      <c r="DI123" s="340">
        <v>0</v>
      </c>
      <c r="DJ123" s="341">
        <f t="shared" si="88"/>
        <v>0</v>
      </c>
      <c r="DK123" s="340">
        <v>0</v>
      </c>
      <c r="DL123" s="340">
        <v>0</v>
      </c>
      <c r="DM123" s="340">
        <v>0</v>
      </c>
      <c r="DN123" s="340">
        <v>0</v>
      </c>
      <c r="DO123" s="340">
        <v>0</v>
      </c>
      <c r="DP123" s="340">
        <v>0</v>
      </c>
      <c r="DQ123" s="340">
        <v>0</v>
      </c>
      <c r="DR123" s="340">
        <v>0</v>
      </c>
      <c r="DS123" s="340">
        <v>0</v>
      </c>
      <c r="DT123" s="340">
        <v>0</v>
      </c>
      <c r="DU123" s="341">
        <f t="shared" si="89"/>
        <v>0</v>
      </c>
      <c r="DV123" s="340">
        <v>11920.880358830678</v>
      </c>
      <c r="DW123" s="340">
        <v>0</v>
      </c>
      <c r="DX123" s="340">
        <f>'[5]S251 Yr2'!BB21+'[5]S251 Yr2'!BD21</f>
        <v>95692.31</v>
      </c>
      <c r="DY123" s="340">
        <f>'[5]S251 Yr2'!BC21</f>
        <v>54132.94</v>
      </c>
      <c r="DZ123" s="341">
        <f t="shared" si="90"/>
        <v>161746.13035883068</v>
      </c>
      <c r="EA123" s="340">
        <v>0</v>
      </c>
      <c r="EB123" s="340">
        <v>0</v>
      </c>
      <c r="EC123" s="340">
        <v>0</v>
      </c>
      <c r="ED123" s="340">
        <v>0</v>
      </c>
      <c r="EE123" s="340">
        <v>0</v>
      </c>
      <c r="EF123" s="340">
        <v>0</v>
      </c>
      <c r="EG123" s="340">
        <v>0</v>
      </c>
      <c r="EH123" s="340">
        <v>0</v>
      </c>
      <c r="EI123" s="340">
        <f>'[5]S251 Yr2'!BF21</f>
        <v>18126.99</v>
      </c>
      <c r="EJ123" s="341">
        <f>SUM(EA123:EI123)</f>
        <v>18126.99</v>
      </c>
      <c r="EK123" s="340">
        <v>0</v>
      </c>
      <c r="EL123" s="340">
        <v>0</v>
      </c>
      <c r="EM123" s="340">
        <v>0</v>
      </c>
      <c r="EN123" s="340">
        <f>'[5]S251 Yr2'!BI21</f>
        <v>78691.58</v>
      </c>
      <c r="EO123" s="340">
        <f>'[5]S251 Yr2'!BJ21</f>
        <v>126272.96</v>
      </c>
      <c r="EP123" s="340">
        <f>'[5]S251 Yr2'!BK21</f>
        <v>9476.01</v>
      </c>
      <c r="EQ123" s="340">
        <f>'[5]S251 Yr2'!BL21</f>
        <v>29007.97</v>
      </c>
      <c r="ER123" s="340">
        <f>'[5]S251 Yr2'!BM21</f>
        <v>19313.16</v>
      </c>
      <c r="ES123" s="340">
        <f>'[5]S251 Yr2'!BN21</f>
        <v>26469.58</v>
      </c>
      <c r="ET123" s="340">
        <f>'[5]S251 Yr2'!BO21</f>
        <v>5279.18</v>
      </c>
      <c r="EU123" s="340">
        <f>'[5]S251 Yr2'!BP21</f>
        <v>4902.09</v>
      </c>
      <c r="EV123" s="341">
        <f>SUM(EK123:EU123)</f>
        <v>299412.53</v>
      </c>
      <c r="EW123" s="340">
        <v>0</v>
      </c>
      <c r="EX123" s="340">
        <v>0</v>
      </c>
      <c r="EY123" s="340">
        <v>0</v>
      </c>
      <c r="EZ123" s="340">
        <f>'[5]S251 Yr2'!BS21</f>
        <v>2808</v>
      </c>
      <c r="FA123" s="340">
        <v>0</v>
      </c>
      <c r="FB123" s="340">
        <v>0</v>
      </c>
      <c r="FC123" s="340">
        <v>0</v>
      </c>
      <c r="FD123" s="340">
        <v>0</v>
      </c>
      <c r="FE123" s="340">
        <f>'[5]S251 Yr2'!BR21</f>
        <v>16037.712</v>
      </c>
      <c r="FF123" s="341">
        <f>SUM(EW123:FE123)</f>
        <v>18845.712</v>
      </c>
      <c r="FG123" s="340">
        <v>0</v>
      </c>
      <c r="FH123" s="340">
        <v>0</v>
      </c>
      <c r="FI123" s="341">
        <f t="shared" si="91"/>
        <v>0</v>
      </c>
      <c r="FJ123" s="340">
        <v>0</v>
      </c>
      <c r="FK123" s="340">
        <v>0</v>
      </c>
      <c r="FL123" s="340">
        <v>0</v>
      </c>
      <c r="FM123" s="340">
        <f>'[5]S251 Yr2'!BY21</f>
        <v>0</v>
      </c>
      <c r="FN123" s="341">
        <f>SUM(FJ123:FM123)</f>
        <v>0</v>
      </c>
      <c r="FO123" s="340">
        <f>'[5]S251 Yr2'!CC21</f>
        <v>0</v>
      </c>
      <c r="FP123" s="341">
        <f t="shared" si="92"/>
        <v>0</v>
      </c>
      <c r="FQ123" s="345">
        <f t="shared" si="93"/>
        <v>2738942.001178645</v>
      </c>
      <c r="FR123" s="340">
        <f>'[5]S251 Yr2'!CF21</f>
        <v>0</v>
      </c>
      <c r="FS123" s="341">
        <f t="shared" si="94"/>
        <v>92</v>
      </c>
      <c r="FT123" s="341">
        <f t="shared" si="95"/>
        <v>29771.108708463533</v>
      </c>
      <c r="FU123" s="346" t="s">
        <v>518</v>
      </c>
      <c r="FV123" s="340">
        <f>VLOOKUP(D123,'[6]Sheet1'!$A$3:$E$87,5,0)</f>
        <v>34112.35955056179</v>
      </c>
      <c r="FW123" s="340">
        <v>0</v>
      </c>
      <c r="FX123" s="340">
        <v>0</v>
      </c>
      <c r="FY123" s="340">
        <f t="shared" si="96"/>
        <v>2738942.001178645</v>
      </c>
    </row>
    <row r="124" spans="1:181" ht="13.5" customHeight="1" thickBot="1" thickTop="1">
      <c r="A124" s="120"/>
      <c r="B124" s="338" t="s">
        <v>367</v>
      </c>
      <c r="C124" s="320" t="s">
        <v>470</v>
      </c>
      <c r="D124" s="20">
        <v>7183</v>
      </c>
      <c r="E124" s="338" t="s">
        <v>366</v>
      </c>
      <c r="F124" s="401">
        <v>41153</v>
      </c>
      <c r="G124" s="340">
        <v>0</v>
      </c>
      <c r="H124" s="340">
        <v>0</v>
      </c>
      <c r="I124" s="340">
        <v>0</v>
      </c>
      <c r="J124" s="340">
        <v>0</v>
      </c>
      <c r="K124" s="340">
        <v>0</v>
      </c>
      <c r="L124" s="341">
        <f t="shared" si="75"/>
        <v>0</v>
      </c>
      <c r="M124" s="345">
        <f t="shared" si="76"/>
        <v>0</v>
      </c>
      <c r="N124" s="341">
        <f t="shared" si="77"/>
        <v>0</v>
      </c>
      <c r="O124" s="340">
        <v>0</v>
      </c>
      <c r="P124" s="340">
        <v>0</v>
      </c>
      <c r="Q124" s="340">
        <v>0</v>
      </c>
      <c r="R124" s="340">
        <v>0</v>
      </c>
      <c r="S124" s="342">
        <f t="shared" si="78"/>
        <v>0</v>
      </c>
      <c r="T124" s="341">
        <f t="shared" si="79"/>
        <v>0</v>
      </c>
      <c r="U124" s="81"/>
      <c r="V124" s="81"/>
      <c r="W124" s="81"/>
      <c r="X124" s="81"/>
      <c r="Y124" s="81"/>
      <c r="Z124" s="81"/>
      <c r="AA124" s="81"/>
      <c r="AB124" s="81"/>
      <c r="AC124" s="81"/>
      <c r="AD124" s="81"/>
      <c r="AE124" s="81"/>
      <c r="AF124" s="81"/>
      <c r="AG124" s="81"/>
      <c r="AH124" s="81"/>
      <c r="AI124" s="81"/>
      <c r="AJ124" s="81"/>
      <c r="AK124" s="365"/>
      <c r="AL124" s="365"/>
      <c r="AM124" s="344"/>
      <c r="AN124" s="344"/>
      <c r="AO124" s="344"/>
      <c r="AP124" s="344"/>
      <c r="AQ124" s="344"/>
      <c r="AR124" s="344"/>
      <c r="AS124" s="344"/>
      <c r="AT124" s="344"/>
      <c r="AU124" s="344"/>
      <c r="AV124" s="344"/>
      <c r="AW124" s="344"/>
      <c r="AX124" s="344"/>
      <c r="AY124" s="344"/>
      <c r="AZ124" s="344"/>
      <c r="BA124" s="344"/>
      <c r="BB124" s="344"/>
      <c r="BC124" s="118"/>
      <c r="BD124" s="81"/>
      <c r="BE124" s="340">
        <v>0.5833333333333333</v>
      </c>
      <c r="BF124" s="340">
        <v>15.75</v>
      </c>
      <c r="BG124" s="340">
        <v>0</v>
      </c>
      <c r="BH124" s="340">
        <v>0</v>
      </c>
      <c r="BI124" s="340">
        <v>25.666666666666664</v>
      </c>
      <c r="BJ124" s="340">
        <v>0</v>
      </c>
      <c r="BK124" s="340">
        <v>0</v>
      </c>
      <c r="BL124" s="340">
        <v>0</v>
      </c>
      <c r="BM124" s="340">
        <v>46.08333333333333</v>
      </c>
      <c r="BN124" s="361">
        <f t="shared" si="80"/>
        <v>1879672.0035899198</v>
      </c>
      <c r="BO124" s="341">
        <f t="shared" si="81"/>
        <v>88.08333333333333</v>
      </c>
      <c r="BP124" s="81"/>
      <c r="BQ124" s="340">
        <v>0</v>
      </c>
      <c r="BR124" s="340">
        <v>0</v>
      </c>
      <c r="BS124" s="340">
        <v>0</v>
      </c>
      <c r="BT124" s="340">
        <v>0</v>
      </c>
      <c r="BU124" s="340">
        <v>0</v>
      </c>
      <c r="BV124" s="340">
        <v>0</v>
      </c>
      <c r="BW124" s="340">
        <v>0</v>
      </c>
      <c r="BX124" s="340">
        <v>0</v>
      </c>
      <c r="BY124" s="340">
        <v>0</v>
      </c>
      <c r="BZ124" s="340">
        <v>0</v>
      </c>
      <c r="CA124" s="340">
        <v>0</v>
      </c>
      <c r="CB124" s="342">
        <f t="shared" si="82"/>
        <v>0</v>
      </c>
      <c r="CC124" s="340">
        <v>0</v>
      </c>
      <c r="CD124" s="340">
        <v>0</v>
      </c>
      <c r="CE124" s="340">
        <v>0</v>
      </c>
      <c r="CF124" s="340">
        <v>0</v>
      </c>
      <c r="CG124" s="340">
        <v>0</v>
      </c>
      <c r="CH124" s="340">
        <v>0</v>
      </c>
      <c r="CI124" s="340">
        <v>21941.58638535032</v>
      </c>
      <c r="CJ124" s="340">
        <v>5952.166730360935</v>
      </c>
      <c r="CK124" s="340">
        <v>409.5875</v>
      </c>
      <c r="CL124" s="340">
        <v>0</v>
      </c>
      <c r="CM124" s="340">
        <v>68422.2525</v>
      </c>
      <c r="CN124" s="340">
        <v>4981.993333333333</v>
      </c>
      <c r="CO124" s="340">
        <v>2287.7166666666667</v>
      </c>
      <c r="CP124" s="340">
        <v>13070.386302294197</v>
      </c>
      <c r="CQ124" s="340">
        <v>4981.993333333333</v>
      </c>
      <c r="CR124" s="340">
        <v>1419.5766333808845</v>
      </c>
      <c r="CS124" s="340">
        <v>30889.75541666666</v>
      </c>
      <c r="CT124" s="341">
        <f t="shared" si="83"/>
        <v>154357.01480138634</v>
      </c>
      <c r="CU124" s="340">
        <v>0</v>
      </c>
      <c r="CV124" s="340">
        <v>0</v>
      </c>
      <c r="CW124" s="341">
        <f t="shared" si="84"/>
        <v>0</v>
      </c>
      <c r="CX124" s="340">
        <v>0</v>
      </c>
      <c r="CY124" s="340">
        <v>0</v>
      </c>
      <c r="CZ124" s="340">
        <v>0</v>
      </c>
      <c r="DA124" s="341">
        <f t="shared" si="85"/>
        <v>0</v>
      </c>
      <c r="DB124" s="340">
        <v>0</v>
      </c>
      <c r="DC124" s="340">
        <v>0</v>
      </c>
      <c r="DD124" s="341">
        <f t="shared" si="86"/>
        <v>0</v>
      </c>
      <c r="DE124" s="340">
        <v>0</v>
      </c>
      <c r="DF124" s="340">
        <v>0</v>
      </c>
      <c r="DG124" s="341">
        <f t="shared" si="87"/>
        <v>0</v>
      </c>
      <c r="DH124" s="340">
        <v>0</v>
      </c>
      <c r="DI124" s="340">
        <v>0</v>
      </c>
      <c r="DJ124" s="341">
        <f t="shared" si="88"/>
        <v>0</v>
      </c>
      <c r="DK124" s="340">
        <v>0</v>
      </c>
      <c r="DL124" s="340">
        <v>0</v>
      </c>
      <c r="DM124" s="340">
        <v>0</v>
      </c>
      <c r="DN124" s="340">
        <v>0</v>
      </c>
      <c r="DO124" s="340">
        <v>0</v>
      </c>
      <c r="DP124" s="340">
        <v>0</v>
      </c>
      <c r="DQ124" s="340">
        <v>0</v>
      </c>
      <c r="DR124" s="340">
        <v>0</v>
      </c>
      <c r="DS124" s="340">
        <v>0</v>
      </c>
      <c r="DT124" s="340">
        <v>0</v>
      </c>
      <c r="DU124" s="341">
        <f t="shared" si="89"/>
        <v>0</v>
      </c>
      <c r="DV124" s="340">
        <v>4138.290671171321</v>
      </c>
      <c r="DW124" s="340">
        <v>0</v>
      </c>
      <c r="DX124" s="340">
        <f>'[5]S251 Yr2'!BB22+'[5]S251 Yr2'!BD22</f>
        <v>72893.0125</v>
      </c>
      <c r="DY124" s="340">
        <f>'[5]S251 Yr2'!BC22</f>
        <v>41235.425</v>
      </c>
      <c r="DZ124" s="341">
        <f t="shared" si="90"/>
        <v>118266.72817117131</v>
      </c>
      <c r="EA124" s="340">
        <v>0</v>
      </c>
      <c r="EB124" s="340">
        <v>0</v>
      </c>
      <c r="EC124" s="340">
        <v>0</v>
      </c>
      <c r="ED124" s="340">
        <v>0</v>
      </c>
      <c r="EE124" s="340">
        <v>0</v>
      </c>
      <c r="EF124" s="340">
        <v>0</v>
      </c>
      <c r="EG124" s="340">
        <v>0</v>
      </c>
      <c r="EH124" s="340">
        <v>0</v>
      </c>
      <c r="EI124" s="340">
        <f>'[5]S251 Yr2'!BF22</f>
        <v>0</v>
      </c>
      <c r="EJ124" s="341">
        <f>SUM(EA124:EI124)</f>
        <v>0</v>
      </c>
      <c r="EK124" s="340">
        <v>0</v>
      </c>
      <c r="EL124" s="340">
        <v>0</v>
      </c>
      <c r="EM124" s="340">
        <v>0</v>
      </c>
      <c r="EN124" s="340">
        <f>'[5]S251 Yr2'!BI22</f>
        <v>78691.58</v>
      </c>
      <c r="EO124" s="340">
        <f>'[5]S251 Yr2'!BJ22</f>
        <v>99966.09333333334</v>
      </c>
      <c r="EP124" s="340">
        <f>'[5]S251 Yr2'!BK22</f>
        <v>9212.7875</v>
      </c>
      <c r="EQ124" s="340">
        <f>'[5]S251 Yr2'!BL22</f>
        <v>29007.97</v>
      </c>
      <c r="ER124" s="340">
        <f>'[5]S251 Yr2'!BM22</f>
        <v>11266.01</v>
      </c>
      <c r="ES124" s="340">
        <f>'[5]S251 Yr2'!BN22</f>
        <v>26469.58</v>
      </c>
      <c r="ET124" s="340">
        <f>'[5]S251 Yr2'!BO22</f>
        <v>3079.5216666666665</v>
      </c>
      <c r="EU124" s="340">
        <f>'[5]S251 Yr2'!BP22</f>
        <v>2859.5525</v>
      </c>
      <c r="EV124" s="341">
        <f>SUM(EK124:EU124)</f>
        <v>260553.09500000003</v>
      </c>
      <c r="EW124" s="340">
        <v>0</v>
      </c>
      <c r="EX124" s="340">
        <v>0</v>
      </c>
      <c r="EY124" s="340">
        <v>0</v>
      </c>
      <c r="EZ124" s="340">
        <f>'[5]S251 Yr2'!BS22</f>
        <v>0</v>
      </c>
      <c r="FA124" s="340">
        <v>0</v>
      </c>
      <c r="FB124" s="340">
        <v>0</v>
      </c>
      <c r="FC124" s="340">
        <v>0</v>
      </c>
      <c r="FD124" s="340">
        <v>0</v>
      </c>
      <c r="FE124" s="340">
        <f>'[5]S251 Yr2'!BR22</f>
        <v>9355.331999999999</v>
      </c>
      <c r="FF124" s="341">
        <f>SUM(EW124:FE124)</f>
        <v>9355.331999999999</v>
      </c>
      <c r="FG124" s="340">
        <v>0</v>
      </c>
      <c r="FH124" s="340">
        <v>0</v>
      </c>
      <c r="FI124" s="341">
        <f t="shared" si="91"/>
        <v>0</v>
      </c>
      <c r="FJ124" s="340">
        <v>0</v>
      </c>
      <c r="FK124" s="340">
        <v>0</v>
      </c>
      <c r="FL124" s="340">
        <v>0</v>
      </c>
      <c r="FM124" s="340">
        <f>'[5]S251 Yr2'!BY22</f>
        <v>0</v>
      </c>
      <c r="FN124" s="341">
        <f>SUM(FJ124:FM124)</f>
        <v>0</v>
      </c>
      <c r="FO124" s="340">
        <f>'[5]S251 Yr2'!CC22</f>
        <v>0</v>
      </c>
      <c r="FP124" s="341">
        <f t="shared" si="92"/>
        <v>0</v>
      </c>
      <c r="FQ124" s="345">
        <f t="shared" si="93"/>
        <v>2422204.1735624773</v>
      </c>
      <c r="FR124" s="340">
        <f>'[5]S251 Yr2'!CF22</f>
        <v>0</v>
      </c>
      <c r="FS124" s="341">
        <f t="shared" si="94"/>
        <v>88.08333333333333</v>
      </c>
      <c r="FT124" s="341">
        <f t="shared" si="95"/>
        <v>27499.006700803908</v>
      </c>
      <c r="FU124" s="346" t="s">
        <v>518</v>
      </c>
      <c r="FV124" s="340">
        <f>VLOOKUP(D124,'[6]Sheet1'!$A$3:$E$87,5,0)</f>
        <v>30856.521739130436</v>
      </c>
      <c r="FW124" s="340">
        <v>0</v>
      </c>
      <c r="FX124" s="340">
        <v>0</v>
      </c>
      <c r="FY124" s="340">
        <f t="shared" si="96"/>
        <v>2422204.1735624773</v>
      </c>
    </row>
    <row r="125" spans="1:181" ht="14.25" thickBot="1" thickTop="1">
      <c r="A125" s="120"/>
      <c r="B125" s="120"/>
      <c r="C125" s="118"/>
      <c r="D125" s="118"/>
      <c r="E125" s="119"/>
      <c r="F125" s="119"/>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356"/>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1"/>
      <c r="CI125" s="81"/>
      <c r="CJ125" s="81"/>
      <c r="CK125" s="81"/>
      <c r="CL125" s="81"/>
      <c r="CM125" s="81"/>
      <c r="CN125" s="81"/>
      <c r="CO125" s="81"/>
      <c r="CP125" s="81"/>
      <c r="CQ125" s="81"/>
      <c r="CR125" s="81"/>
      <c r="CS125" s="81"/>
      <c r="CT125" s="81"/>
      <c r="CU125" s="81"/>
      <c r="CV125" s="81"/>
      <c r="CW125" s="81"/>
      <c r="CX125" s="81"/>
      <c r="CY125" s="81"/>
      <c r="CZ125" s="81"/>
      <c r="DA125" s="81"/>
      <c r="DB125" s="81"/>
      <c r="DC125" s="81"/>
      <c r="DD125" s="81"/>
      <c r="DE125" s="81"/>
      <c r="DF125" s="81"/>
      <c r="DG125" s="81"/>
      <c r="DH125" s="81"/>
      <c r="DI125" s="81"/>
      <c r="DJ125" s="81"/>
      <c r="DK125" s="81"/>
      <c r="DL125" s="81"/>
      <c r="DM125" s="81"/>
      <c r="DN125" s="81"/>
      <c r="DO125" s="81"/>
      <c r="DP125" s="81"/>
      <c r="DQ125" s="81"/>
      <c r="DR125" s="81"/>
      <c r="DS125" s="81"/>
      <c r="DT125" s="81"/>
      <c r="DU125" s="81"/>
      <c r="DV125" s="81"/>
      <c r="DW125" s="81"/>
      <c r="DX125" s="81"/>
      <c r="DY125" s="81"/>
      <c r="DZ125" s="81"/>
      <c r="EA125" s="81"/>
      <c r="EB125" s="81"/>
      <c r="EC125" s="81"/>
      <c r="ED125" s="81"/>
      <c r="EE125" s="81"/>
      <c r="EF125" s="81"/>
      <c r="EG125" s="81"/>
      <c r="EH125" s="81"/>
      <c r="EI125" s="81"/>
      <c r="EJ125" s="81"/>
      <c r="EK125" s="71"/>
      <c r="EL125" s="71"/>
      <c r="EM125" s="71"/>
      <c r="EN125" s="71"/>
      <c r="EO125" s="71"/>
      <c r="EP125" s="71"/>
      <c r="EQ125" s="71"/>
      <c r="ER125" s="71"/>
      <c r="ES125" s="71"/>
      <c r="ET125" s="71"/>
      <c r="EU125" s="71"/>
      <c r="EV125" s="81"/>
      <c r="EW125" s="71"/>
      <c r="EX125" s="71"/>
      <c r="EY125" s="71"/>
      <c r="EZ125" s="71"/>
      <c r="FA125" s="71"/>
      <c r="FB125" s="71"/>
      <c r="FC125" s="71"/>
      <c r="FD125" s="71"/>
      <c r="FE125" s="71"/>
      <c r="FF125" s="81"/>
      <c r="FG125" s="71"/>
      <c r="FH125" s="71"/>
      <c r="FI125" s="81"/>
      <c r="FJ125" s="81"/>
      <c r="FK125" s="81"/>
      <c r="FL125" s="81"/>
      <c r="FM125" s="81"/>
      <c r="FN125" s="81"/>
      <c r="FO125" s="81"/>
      <c r="FP125" s="81"/>
      <c r="FQ125" s="347"/>
      <c r="FR125" s="81"/>
      <c r="FS125" s="81"/>
      <c r="FT125" s="81"/>
      <c r="FU125" s="81"/>
      <c r="FV125" s="81"/>
      <c r="FW125" s="119"/>
      <c r="FX125" s="119"/>
      <c r="FY125" s="119"/>
    </row>
    <row r="126" spans="1:181" ht="12" customHeight="1" thickBot="1" thickTop="1">
      <c r="A126" s="120"/>
      <c r="B126" s="115" t="s">
        <v>237</v>
      </c>
      <c r="C126" s="117"/>
      <c r="D126" s="244"/>
      <c r="E126" s="81"/>
      <c r="F126" s="81"/>
      <c r="G126" s="341">
        <f aca="true" t="shared" si="97" ref="G126:T126">SUM(G118:G125)</f>
        <v>0</v>
      </c>
      <c r="H126" s="341">
        <f t="shared" si="97"/>
        <v>0</v>
      </c>
      <c r="I126" s="341">
        <f t="shared" si="97"/>
        <v>0</v>
      </c>
      <c r="J126" s="345">
        <f t="shared" si="97"/>
        <v>0</v>
      </c>
      <c r="K126" s="345">
        <f t="shared" si="97"/>
        <v>0</v>
      </c>
      <c r="L126" s="345">
        <f t="shared" si="97"/>
        <v>0</v>
      </c>
      <c r="M126" s="345">
        <f t="shared" si="97"/>
        <v>0</v>
      </c>
      <c r="N126" s="345">
        <f t="shared" si="97"/>
        <v>0</v>
      </c>
      <c r="O126" s="345">
        <f t="shared" si="97"/>
        <v>0</v>
      </c>
      <c r="P126" s="345">
        <f t="shared" si="97"/>
        <v>0</v>
      </c>
      <c r="Q126" s="345">
        <f t="shared" si="97"/>
        <v>0</v>
      </c>
      <c r="R126" s="345">
        <f t="shared" si="97"/>
        <v>0</v>
      </c>
      <c r="S126" s="345">
        <f t="shared" si="97"/>
        <v>0</v>
      </c>
      <c r="T126" s="345">
        <f t="shared" si="97"/>
        <v>0</v>
      </c>
      <c r="U126" s="81"/>
      <c r="V126" s="81"/>
      <c r="W126" s="81"/>
      <c r="X126" s="81"/>
      <c r="Y126" s="81"/>
      <c r="Z126" s="81"/>
      <c r="AA126" s="81"/>
      <c r="AB126" s="81"/>
      <c r="AC126" s="81"/>
      <c r="AD126" s="81"/>
      <c r="AE126" s="81"/>
      <c r="AF126" s="81"/>
      <c r="AG126" s="81"/>
      <c r="AH126" s="81"/>
      <c r="AI126" s="81"/>
      <c r="AJ126" s="81"/>
      <c r="AK126" s="365"/>
      <c r="AL126" s="365"/>
      <c r="AM126" s="81"/>
      <c r="AN126" s="81"/>
      <c r="AO126" s="81"/>
      <c r="AP126" s="81"/>
      <c r="AQ126" s="81"/>
      <c r="AR126" s="81"/>
      <c r="AS126" s="81"/>
      <c r="AT126" s="81"/>
      <c r="AU126" s="81"/>
      <c r="AV126" s="81"/>
      <c r="AW126" s="81"/>
      <c r="AX126" s="81"/>
      <c r="AY126" s="81"/>
      <c r="AZ126" s="81"/>
      <c r="BA126" s="81"/>
      <c r="BB126" s="81"/>
      <c r="BC126" s="81"/>
      <c r="BD126" s="81"/>
      <c r="BE126" s="341">
        <f>SUM(BE118:BE125)</f>
        <v>6.45045045045045</v>
      </c>
      <c r="BF126" s="341">
        <f>SUM(BF118:BF125)</f>
        <v>110.91469867926179</v>
      </c>
      <c r="BG126" s="341">
        <f>SUM(BG118:BG125)</f>
        <v>6.033783783783784</v>
      </c>
      <c r="BH126" s="345">
        <f aca="true" t="shared" si="98" ref="BH126:CT126">SUM(BH118:BH125)</f>
        <v>4.443693693693694</v>
      </c>
      <c r="BI126" s="345">
        <f t="shared" si="98"/>
        <v>256.9760780197674</v>
      </c>
      <c r="BJ126" s="345">
        <f t="shared" si="98"/>
        <v>53.461974110032365</v>
      </c>
      <c r="BK126" s="345">
        <f t="shared" si="98"/>
        <v>1.0067567567567568</v>
      </c>
      <c r="BL126" s="345">
        <f t="shared" si="98"/>
        <v>26.493527508090615</v>
      </c>
      <c r="BM126" s="345">
        <f t="shared" si="98"/>
        <v>151.80237033149655</v>
      </c>
      <c r="BN126" s="341">
        <f t="shared" si="98"/>
        <v>11127179.252638727</v>
      </c>
      <c r="BO126" s="341">
        <f t="shared" si="98"/>
        <v>617.5833333333334</v>
      </c>
      <c r="BP126" s="359"/>
      <c r="BQ126" s="345">
        <f aca="true" t="shared" si="99" ref="BQ126:CB126">SUM(BQ118:BQ125)</f>
        <v>0</v>
      </c>
      <c r="BR126" s="345">
        <f t="shared" si="99"/>
        <v>0</v>
      </c>
      <c r="BS126" s="345">
        <f t="shared" si="99"/>
        <v>0</v>
      </c>
      <c r="BT126" s="345">
        <f t="shared" si="99"/>
        <v>0</v>
      </c>
      <c r="BU126" s="345">
        <f t="shared" si="99"/>
        <v>0</v>
      </c>
      <c r="BV126" s="345">
        <f t="shared" si="99"/>
        <v>0</v>
      </c>
      <c r="BW126" s="345">
        <f t="shared" si="99"/>
        <v>0</v>
      </c>
      <c r="BX126" s="345">
        <f t="shared" si="99"/>
        <v>0</v>
      </c>
      <c r="BY126" s="345">
        <f t="shared" si="99"/>
        <v>0</v>
      </c>
      <c r="BZ126" s="345">
        <f t="shared" si="99"/>
        <v>0</v>
      </c>
      <c r="CA126" s="345">
        <f t="shared" si="99"/>
        <v>0</v>
      </c>
      <c r="CB126" s="345">
        <f t="shared" si="99"/>
        <v>0</v>
      </c>
      <c r="CC126" s="341">
        <f t="shared" si="98"/>
        <v>0</v>
      </c>
      <c r="CD126" s="341">
        <f t="shared" si="98"/>
        <v>0</v>
      </c>
      <c r="CE126" s="341">
        <f t="shared" si="98"/>
        <v>0</v>
      </c>
      <c r="CF126" s="341">
        <f t="shared" si="98"/>
        <v>0</v>
      </c>
      <c r="CG126" s="341">
        <f t="shared" si="98"/>
        <v>0</v>
      </c>
      <c r="CH126" s="341">
        <f t="shared" si="98"/>
        <v>0</v>
      </c>
      <c r="CI126" s="341">
        <f t="shared" si="98"/>
        <v>137833.8488853503</v>
      </c>
      <c r="CJ126" s="341">
        <f t="shared" si="98"/>
        <v>43493.93006369427</v>
      </c>
      <c r="CK126" s="341">
        <f t="shared" si="98"/>
        <v>2792.3250000000003</v>
      </c>
      <c r="CL126" s="341">
        <f t="shared" si="98"/>
        <v>0</v>
      </c>
      <c r="CM126" s="341">
        <f t="shared" si="98"/>
        <v>466462.395</v>
      </c>
      <c r="CN126" s="341">
        <f t="shared" si="98"/>
        <v>33964.28</v>
      </c>
      <c r="CO126" s="341">
        <f t="shared" si="98"/>
        <v>13726.3</v>
      </c>
      <c r="CP126" s="341">
        <f t="shared" si="98"/>
        <v>45615.751518218625</v>
      </c>
      <c r="CQ126" s="341">
        <f t="shared" si="98"/>
        <v>33964.28</v>
      </c>
      <c r="CR126" s="341">
        <f t="shared" si="98"/>
        <v>9414.6</v>
      </c>
      <c r="CS126" s="341">
        <f t="shared" si="98"/>
        <v>210588.05821428567</v>
      </c>
      <c r="CT126" s="341">
        <f t="shared" si="98"/>
        <v>997855.7686815488</v>
      </c>
      <c r="CU126" s="341">
        <f aca="true" t="shared" si="100" ref="CU126:FO126">SUM(CU118:CU125)</f>
        <v>0</v>
      </c>
      <c r="CV126" s="341">
        <f t="shared" si="100"/>
        <v>0</v>
      </c>
      <c r="CW126" s="341">
        <f t="shared" si="100"/>
        <v>0</v>
      </c>
      <c r="CX126" s="341">
        <f t="shared" si="100"/>
        <v>0</v>
      </c>
      <c r="CY126" s="341">
        <f t="shared" si="100"/>
        <v>0</v>
      </c>
      <c r="CZ126" s="341">
        <f t="shared" si="100"/>
        <v>0</v>
      </c>
      <c r="DA126" s="341">
        <f t="shared" si="100"/>
        <v>0</v>
      </c>
      <c r="DB126" s="341">
        <f t="shared" si="100"/>
        <v>0</v>
      </c>
      <c r="DC126" s="341">
        <f t="shared" si="100"/>
        <v>0</v>
      </c>
      <c r="DD126" s="341">
        <f t="shared" si="100"/>
        <v>0</v>
      </c>
      <c r="DE126" s="341">
        <f t="shared" si="100"/>
        <v>0</v>
      </c>
      <c r="DF126" s="341">
        <f t="shared" si="100"/>
        <v>0</v>
      </c>
      <c r="DG126" s="341">
        <f t="shared" si="100"/>
        <v>0</v>
      </c>
      <c r="DH126" s="341">
        <f t="shared" si="100"/>
        <v>0</v>
      </c>
      <c r="DI126" s="341">
        <f t="shared" si="100"/>
        <v>0</v>
      </c>
      <c r="DJ126" s="341">
        <f t="shared" si="100"/>
        <v>0</v>
      </c>
      <c r="DK126" s="341">
        <f t="shared" si="100"/>
        <v>0</v>
      </c>
      <c r="DL126" s="341">
        <f t="shared" si="100"/>
        <v>0</v>
      </c>
      <c r="DM126" s="341">
        <f t="shared" si="100"/>
        <v>0</v>
      </c>
      <c r="DN126" s="341">
        <f t="shared" si="100"/>
        <v>0</v>
      </c>
      <c r="DO126" s="341">
        <f t="shared" si="100"/>
        <v>0</v>
      </c>
      <c r="DP126" s="341">
        <f t="shared" si="100"/>
        <v>0</v>
      </c>
      <c r="DQ126" s="341">
        <f t="shared" si="100"/>
        <v>0</v>
      </c>
      <c r="DR126" s="341">
        <f t="shared" si="100"/>
        <v>0</v>
      </c>
      <c r="DS126" s="341">
        <f t="shared" si="100"/>
        <v>0</v>
      </c>
      <c r="DT126" s="341">
        <f t="shared" si="100"/>
        <v>0</v>
      </c>
      <c r="DU126" s="341">
        <f t="shared" si="100"/>
        <v>0</v>
      </c>
      <c r="DV126" s="341">
        <f t="shared" si="100"/>
        <v>28114.76640299316</v>
      </c>
      <c r="DW126" s="341">
        <f t="shared" si="100"/>
        <v>0</v>
      </c>
      <c r="DX126" s="341">
        <f t="shared" si="100"/>
        <v>431537.1433333333</v>
      </c>
      <c r="DY126" s="341">
        <f t="shared" si="100"/>
        <v>242234.65666666668</v>
      </c>
      <c r="DZ126" s="341">
        <f t="shared" si="100"/>
        <v>701886.566402993</v>
      </c>
      <c r="EA126" s="341">
        <f t="shared" si="100"/>
        <v>0</v>
      </c>
      <c r="EB126" s="341">
        <f t="shared" si="100"/>
        <v>0</v>
      </c>
      <c r="EC126" s="341">
        <f t="shared" si="100"/>
        <v>0</v>
      </c>
      <c r="ED126" s="341">
        <f t="shared" si="100"/>
        <v>0</v>
      </c>
      <c r="EE126" s="341">
        <f t="shared" si="100"/>
        <v>0</v>
      </c>
      <c r="EF126" s="341">
        <f t="shared" si="100"/>
        <v>0</v>
      </c>
      <c r="EG126" s="341">
        <f t="shared" si="100"/>
        <v>0</v>
      </c>
      <c r="EH126" s="341">
        <f t="shared" si="100"/>
        <v>0</v>
      </c>
      <c r="EI126" s="341">
        <f t="shared" si="100"/>
        <v>36253.98</v>
      </c>
      <c r="EJ126" s="341">
        <f t="shared" si="100"/>
        <v>36253.98</v>
      </c>
      <c r="EK126" s="341">
        <f aca="true" t="shared" si="101" ref="EK126:FF126">SUM(EK118:EK125)</f>
        <v>0</v>
      </c>
      <c r="EL126" s="341">
        <f t="shared" si="101"/>
        <v>0</v>
      </c>
      <c r="EM126" s="341">
        <f t="shared" si="101"/>
        <v>0</v>
      </c>
      <c r="EN126" s="341">
        <f t="shared" si="101"/>
        <v>459034.21666666673</v>
      </c>
      <c r="EO126" s="341">
        <f t="shared" si="101"/>
        <v>710285.4000000001</v>
      </c>
      <c r="EP126" s="341">
        <f t="shared" si="101"/>
        <v>60014.73</v>
      </c>
      <c r="EQ126" s="341">
        <f t="shared" si="101"/>
        <v>169213.15833333335</v>
      </c>
      <c r="ER126" s="341">
        <f t="shared" si="101"/>
        <v>104612.95</v>
      </c>
      <c r="ES126" s="341">
        <f t="shared" si="101"/>
        <v>154405.88333333336</v>
      </c>
      <c r="ET126" s="341">
        <f t="shared" si="101"/>
        <v>28595.558333333334</v>
      </c>
      <c r="EU126" s="341">
        <f t="shared" si="101"/>
        <v>26552.987500000003</v>
      </c>
      <c r="EV126" s="341">
        <f t="shared" si="101"/>
        <v>1712714.8841666668</v>
      </c>
      <c r="EW126" s="341">
        <f t="shared" si="101"/>
        <v>0</v>
      </c>
      <c r="EX126" s="341">
        <f t="shared" si="101"/>
        <v>0</v>
      </c>
      <c r="EY126" s="341">
        <f t="shared" si="101"/>
        <v>0</v>
      </c>
      <c r="EZ126" s="341">
        <f t="shared" si="101"/>
        <v>2808</v>
      </c>
      <c r="FA126" s="341">
        <f t="shared" si="101"/>
        <v>0</v>
      </c>
      <c r="FB126" s="341">
        <f t="shared" si="101"/>
        <v>0</v>
      </c>
      <c r="FC126" s="341">
        <f t="shared" si="101"/>
        <v>0</v>
      </c>
      <c r="FD126" s="341">
        <f t="shared" si="101"/>
        <v>0</v>
      </c>
      <c r="FE126" s="341">
        <f t="shared" si="101"/>
        <v>41430.755999999994</v>
      </c>
      <c r="FF126" s="341">
        <f t="shared" si="101"/>
        <v>44238.755999999994</v>
      </c>
      <c r="FG126" s="341">
        <f t="shared" si="100"/>
        <v>0</v>
      </c>
      <c r="FH126" s="341">
        <f t="shared" si="100"/>
        <v>0</v>
      </c>
      <c r="FI126" s="341">
        <f t="shared" si="100"/>
        <v>0</v>
      </c>
      <c r="FJ126" s="341">
        <f t="shared" si="100"/>
        <v>0</v>
      </c>
      <c r="FK126" s="341">
        <f t="shared" si="100"/>
        <v>0</v>
      </c>
      <c r="FL126" s="341">
        <f t="shared" si="100"/>
        <v>0</v>
      </c>
      <c r="FM126" s="341">
        <f t="shared" si="100"/>
        <v>213769.8323757021</v>
      </c>
      <c r="FN126" s="341">
        <f t="shared" si="100"/>
        <v>213769.8323757021</v>
      </c>
      <c r="FO126" s="341">
        <f t="shared" si="100"/>
        <v>49983.38265686174</v>
      </c>
      <c r="FP126" s="341">
        <f>SUM(FP118:FP125)</f>
        <v>0</v>
      </c>
      <c r="FQ126" s="345">
        <f>IF(ISERROR(SUM(L126,S126,AK126,BC126,BN126,CB126,CT126,CW126,DA126,DD126,DG126,DJ126,DU126,DZ126,EJ126,EV126,FF126,FI126,FN126,FO126)),0,SUM(L126,S126,AK126,BC126,BN126,CB126,CT126,CW126,DA126,DD126,DG126,DJ126,DU126,DZ126,EJ126,EV126,FF126,FI126,FN126,FO126))</f>
        <v>14883882.422922498</v>
      </c>
      <c r="FR126" s="341">
        <f>SUM(FR118:FR125)</f>
        <v>0</v>
      </c>
      <c r="FS126" s="341">
        <f>SUM(FS118:FS125)</f>
        <v>617.5833333333334</v>
      </c>
      <c r="FT126" s="341">
        <f>IF(ISERROR(FQ126/FS126),0,(FQ126/FS126))</f>
        <v>24100.200927684517</v>
      </c>
      <c r="FU126" s="359"/>
      <c r="FV126" s="341">
        <f>SUM(FV118:FV125)</f>
        <v>179603.71375702368</v>
      </c>
      <c r="FW126" s="341">
        <f>SUM(FW118:FW125)</f>
        <v>0</v>
      </c>
      <c r="FX126" s="341">
        <f>SUM(FX118:FX125)</f>
        <v>0</v>
      </c>
      <c r="FY126" s="341">
        <f>SUM(FY118:FY125)</f>
        <v>14883882.4229225</v>
      </c>
    </row>
    <row r="127" spans="1:181" ht="14.25" thickBot="1" thickTop="1">
      <c r="A127" s="120"/>
      <c r="B127" s="120"/>
      <c r="C127" s="118"/>
      <c r="D127" s="118"/>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355"/>
      <c r="BF127" s="81"/>
      <c r="BG127" s="355"/>
      <c r="BH127" s="81"/>
      <c r="BI127" s="81"/>
      <c r="BJ127" s="81"/>
      <c r="BK127" s="81"/>
      <c r="BL127" s="81"/>
      <c r="BM127" s="81"/>
      <c r="BN127" s="355"/>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c r="DO127" s="81"/>
      <c r="DP127" s="81"/>
      <c r="DQ127" s="81"/>
      <c r="DR127" s="81"/>
      <c r="DS127" s="81"/>
      <c r="DT127" s="81"/>
      <c r="DU127" s="81"/>
      <c r="DV127" s="81"/>
      <c r="DW127" s="81"/>
      <c r="DX127" s="81"/>
      <c r="DY127" s="81"/>
      <c r="DZ127" s="81"/>
      <c r="EA127" s="81"/>
      <c r="EB127" s="81"/>
      <c r="EC127" s="81"/>
      <c r="ED127" s="81"/>
      <c r="EE127" s="81"/>
      <c r="EF127" s="81"/>
      <c r="EG127" s="81"/>
      <c r="EH127" s="81"/>
      <c r="EI127" s="81"/>
      <c r="EJ127" s="81"/>
      <c r="EK127" s="71"/>
      <c r="EL127" s="71"/>
      <c r="EM127" s="71"/>
      <c r="EN127" s="71"/>
      <c r="EO127" s="71"/>
      <c r="EP127" s="71"/>
      <c r="EQ127" s="71"/>
      <c r="ER127" s="71"/>
      <c r="ES127" s="71"/>
      <c r="ET127" s="71"/>
      <c r="EU127" s="71"/>
      <c r="EV127" s="356"/>
      <c r="EW127" s="71"/>
      <c r="EX127" s="71"/>
      <c r="EY127" s="71"/>
      <c r="EZ127" s="71"/>
      <c r="FA127" s="71"/>
      <c r="FB127" s="71"/>
      <c r="FC127" s="71"/>
      <c r="FD127" s="71"/>
      <c r="FE127" s="71"/>
      <c r="FF127" s="356"/>
      <c r="FG127" s="71"/>
      <c r="FH127" s="71"/>
      <c r="FI127" s="356"/>
      <c r="FJ127" s="119"/>
      <c r="FK127" s="119"/>
      <c r="FL127" s="119"/>
      <c r="FM127" s="119"/>
      <c r="FN127" s="119"/>
      <c r="FO127" s="119"/>
      <c r="FP127" s="81"/>
      <c r="FQ127" s="71"/>
      <c r="FR127" s="81"/>
      <c r="FS127" s="81"/>
      <c r="FT127" s="119"/>
      <c r="FU127" s="81"/>
      <c r="FV127" s="119"/>
      <c r="FW127" s="119"/>
      <c r="FX127" s="119"/>
      <c r="FY127" s="119"/>
    </row>
    <row r="128" spans="1:181" ht="12" customHeight="1" thickBot="1" thickTop="1">
      <c r="A128" s="120"/>
      <c r="B128" s="115" t="s">
        <v>238</v>
      </c>
      <c r="C128" s="117"/>
      <c r="D128" s="244"/>
      <c r="E128" s="81"/>
      <c r="F128" s="81"/>
      <c r="G128" s="341">
        <f>SUM(G25,G98,G115,G126)</f>
        <v>139590</v>
      </c>
      <c r="H128" s="341">
        <f aca="true" t="shared" si="102" ref="H128:R128">SUM(H25,H98,H115,H126)</f>
        <v>1306965</v>
      </c>
      <c r="I128" s="341">
        <f t="shared" si="102"/>
        <v>102600</v>
      </c>
      <c r="J128" s="341">
        <f t="shared" si="102"/>
        <v>0</v>
      </c>
      <c r="K128" s="341">
        <f t="shared" si="102"/>
        <v>0</v>
      </c>
      <c r="L128" s="341">
        <f t="shared" si="102"/>
        <v>8171761.95</v>
      </c>
      <c r="M128" s="341">
        <f t="shared" si="102"/>
        <v>1549155</v>
      </c>
      <c r="N128" s="341">
        <f t="shared" si="102"/>
        <v>1630.689473684211</v>
      </c>
      <c r="O128" s="341">
        <f t="shared" si="102"/>
        <v>260</v>
      </c>
      <c r="P128" s="341">
        <f t="shared" si="102"/>
        <v>93330</v>
      </c>
      <c r="Q128" s="341">
        <f t="shared" si="102"/>
        <v>99360</v>
      </c>
      <c r="R128" s="341">
        <f t="shared" si="102"/>
        <v>0</v>
      </c>
      <c r="S128" s="341">
        <f>SUM(S25+S98+S115+S126)</f>
        <v>1245115.9000000001</v>
      </c>
      <c r="T128" s="341">
        <f>SUM(T25+T98+T115+T126)</f>
        <v>192950</v>
      </c>
      <c r="U128" s="341">
        <f>SUM(U25+U98)</f>
        <v>0</v>
      </c>
      <c r="V128" s="341">
        <f aca="true" t="shared" si="103" ref="V128:AI128">SUM(V25+V98)</f>
        <v>0</v>
      </c>
      <c r="W128" s="341">
        <f t="shared" si="103"/>
        <v>0</v>
      </c>
      <c r="X128" s="341">
        <f t="shared" si="103"/>
        <v>3384</v>
      </c>
      <c r="Y128" s="341">
        <f t="shared" si="103"/>
        <v>3337</v>
      </c>
      <c r="Z128" s="341">
        <f t="shared" si="103"/>
        <v>3060</v>
      </c>
      <c r="AA128" s="341">
        <f t="shared" si="103"/>
        <v>2822</v>
      </c>
      <c r="AB128" s="341">
        <f t="shared" si="103"/>
        <v>2712</v>
      </c>
      <c r="AC128" s="341">
        <f t="shared" si="103"/>
        <v>2585</v>
      </c>
      <c r="AD128" s="341">
        <f t="shared" si="103"/>
        <v>2432</v>
      </c>
      <c r="AE128" s="341">
        <f t="shared" si="103"/>
        <v>120</v>
      </c>
      <c r="AF128" s="341">
        <f t="shared" si="103"/>
        <v>0</v>
      </c>
      <c r="AG128" s="341">
        <f t="shared" si="103"/>
        <v>0</v>
      </c>
      <c r="AH128" s="341">
        <f t="shared" si="103"/>
        <v>0</v>
      </c>
      <c r="AI128" s="341">
        <f t="shared" si="103"/>
        <v>0</v>
      </c>
      <c r="AJ128" s="341">
        <f>SUM(AJ25+AJ98)</f>
        <v>0</v>
      </c>
      <c r="AK128" s="341">
        <f>SUM(AK98)</f>
        <v>67513462.51747203</v>
      </c>
      <c r="AL128" s="341">
        <f>SUM(AL98)</f>
        <v>20452</v>
      </c>
      <c r="AM128" s="341">
        <f>SUM(AM115)</f>
        <v>0</v>
      </c>
      <c r="AN128" s="341">
        <f>(AN115)</f>
        <v>0</v>
      </c>
      <c r="AO128" s="341">
        <f>SUM(AO115)</f>
        <v>0</v>
      </c>
      <c r="AP128" s="341">
        <f>(AP115)</f>
        <v>0</v>
      </c>
      <c r="AQ128" s="341">
        <f>SUM(AQ115)</f>
        <v>0</v>
      </c>
      <c r="AR128" s="341">
        <f>(AR115)</f>
        <v>0</v>
      </c>
      <c r="AS128" s="341">
        <f>SUM(AS115)</f>
        <v>0</v>
      </c>
      <c r="AT128" s="341">
        <f>(AT115)</f>
        <v>0</v>
      </c>
      <c r="AU128" s="341">
        <f>SUM(AU115)</f>
        <v>0</v>
      </c>
      <c r="AV128" s="341">
        <f>(AV115)</f>
        <v>0</v>
      </c>
      <c r="AW128" s="341">
        <f>SUM(AW115)</f>
        <v>1713</v>
      </c>
      <c r="AX128" s="341">
        <f>(AX115)</f>
        <v>1619</v>
      </c>
      <c r="AY128" s="341">
        <f>SUM(AY115)</f>
        <v>1650</v>
      </c>
      <c r="AZ128" s="341">
        <f>(AZ115)</f>
        <v>1826</v>
      </c>
      <c r="BA128" s="341">
        <f>SUM(BA115)</f>
        <v>1685</v>
      </c>
      <c r="BB128" s="341">
        <f>(BB115)</f>
        <v>0</v>
      </c>
      <c r="BC128" s="341">
        <f>SUM(BC115)</f>
        <v>36007344.327066004</v>
      </c>
      <c r="BD128" s="341">
        <f>SUM(BD115)</f>
        <v>8493</v>
      </c>
      <c r="BE128" s="341">
        <f aca="true" t="shared" si="104" ref="BE128:BO128">SUM(BE126)</f>
        <v>6.45045045045045</v>
      </c>
      <c r="BF128" s="341">
        <f t="shared" si="104"/>
        <v>110.91469867926179</v>
      </c>
      <c r="BG128" s="341">
        <f t="shared" si="104"/>
        <v>6.033783783783784</v>
      </c>
      <c r="BH128" s="341">
        <f t="shared" si="104"/>
        <v>4.443693693693694</v>
      </c>
      <c r="BI128" s="341">
        <f t="shared" si="104"/>
        <v>256.9760780197674</v>
      </c>
      <c r="BJ128" s="341">
        <f>SUM(BJ126)</f>
        <v>53.461974110032365</v>
      </c>
      <c r="BK128" s="341">
        <f>SUM(BK126)</f>
        <v>1.0067567567567568</v>
      </c>
      <c r="BL128" s="341">
        <f>SUM(BL126)</f>
        <v>26.493527508090615</v>
      </c>
      <c r="BM128" s="341">
        <f>SUM(BM126)</f>
        <v>151.80237033149655</v>
      </c>
      <c r="BN128" s="341">
        <f t="shared" si="104"/>
        <v>11127179.252638727</v>
      </c>
      <c r="BO128" s="341">
        <f t="shared" si="104"/>
        <v>617.5833333333334</v>
      </c>
      <c r="BP128" s="359"/>
      <c r="BQ128" s="341">
        <f aca="true" t="shared" si="105" ref="BQ128:CB128">SUM(BQ25,BQ98,BQ115,BQ126)</f>
        <v>527000</v>
      </c>
      <c r="BR128" s="341">
        <f t="shared" si="105"/>
        <v>82700</v>
      </c>
      <c r="BS128" s="341">
        <f t="shared" si="105"/>
        <v>0</v>
      </c>
      <c r="BT128" s="341">
        <f t="shared" si="105"/>
        <v>0</v>
      </c>
      <c r="BU128" s="341">
        <f t="shared" si="105"/>
        <v>0</v>
      </c>
      <c r="BV128" s="341">
        <f t="shared" si="105"/>
        <v>0</v>
      </c>
      <c r="BW128" s="341">
        <f>SUM(BW25,BW98,BW115,BW126)</f>
        <v>0</v>
      </c>
      <c r="BX128" s="341">
        <f>SUM(BX25,BX98,BX115,BX126)</f>
        <v>0</v>
      </c>
      <c r="BY128" s="341">
        <f>SUM(BY25,BY98,BY115,BY126)</f>
        <v>0</v>
      </c>
      <c r="BZ128" s="341">
        <f>SUM(BZ25,BZ98,BZ115,BZ126)</f>
        <v>0</v>
      </c>
      <c r="CA128" s="341">
        <f>SUM(CA25,CA98,CA115,CA126)</f>
        <v>0</v>
      </c>
      <c r="CB128" s="341">
        <f t="shared" si="105"/>
        <v>609700</v>
      </c>
      <c r="CC128" s="341">
        <f aca="true" t="shared" si="106" ref="CC128:CT128">SUM(CC98,CC115,CC126)</f>
        <v>0</v>
      </c>
      <c r="CD128" s="341">
        <f t="shared" si="106"/>
        <v>0</v>
      </c>
      <c r="CE128" s="341">
        <f t="shared" si="106"/>
        <v>0</v>
      </c>
      <c r="CF128" s="341">
        <f t="shared" si="106"/>
        <v>269202.14999999997</v>
      </c>
      <c r="CG128" s="341">
        <f t="shared" si="106"/>
        <v>185293.78</v>
      </c>
      <c r="CH128" s="341">
        <f t="shared" si="106"/>
        <v>0</v>
      </c>
      <c r="CI128" s="341">
        <f t="shared" si="106"/>
        <v>4416608.34888535</v>
      </c>
      <c r="CJ128" s="341">
        <f t="shared" si="106"/>
        <v>2025068.9500636945</v>
      </c>
      <c r="CK128" s="341">
        <f t="shared" si="106"/>
        <v>139914.325</v>
      </c>
      <c r="CL128" s="341">
        <f aca="true" t="shared" si="107" ref="CL128:CQ128">SUM(CL98,CL115,CL126)</f>
        <v>0</v>
      </c>
      <c r="CM128" s="341">
        <f t="shared" si="107"/>
        <v>466462.395</v>
      </c>
      <c r="CN128" s="341">
        <f t="shared" si="107"/>
        <v>33964.28</v>
      </c>
      <c r="CO128" s="341">
        <f t="shared" si="107"/>
        <v>13726.3</v>
      </c>
      <c r="CP128" s="341">
        <f t="shared" si="107"/>
        <v>45615.751518218625</v>
      </c>
      <c r="CQ128" s="341">
        <f t="shared" si="107"/>
        <v>33964.28</v>
      </c>
      <c r="CR128" s="341">
        <f>SUM(CR98,CR115,CR126)</f>
        <v>475884.86963202583</v>
      </c>
      <c r="CS128" s="341">
        <f>SUM(CS98,CS115,CS126)</f>
        <v>210588.05821428567</v>
      </c>
      <c r="CT128" s="341">
        <f t="shared" si="106"/>
        <v>8316293.488313574</v>
      </c>
      <c r="CU128" s="341">
        <f>SUM(CU115,CU126)</f>
        <v>8304649</v>
      </c>
      <c r="CV128" s="341">
        <f>SUM(CV115,CV126)</f>
        <v>165058</v>
      </c>
      <c r="CW128" s="341">
        <f>SUM(CW115,CW126)</f>
        <v>8469707</v>
      </c>
      <c r="CX128" s="341">
        <f aca="true" t="shared" si="108" ref="CX128:DK128">SUM(CX98,CX115,CX126)</f>
        <v>1158819.4679529814</v>
      </c>
      <c r="CY128" s="341">
        <f t="shared" si="108"/>
        <v>891912.797712373</v>
      </c>
      <c r="CZ128" s="341">
        <f t="shared" si="108"/>
        <v>422941.1322358965</v>
      </c>
      <c r="DA128" s="341">
        <f t="shared" si="108"/>
        <v>2473673.397901251</v>
      </c>
      <c r="DB128" s="341">
        <f t="shared" si="108"/>
        <v>4328803</v>
      </c>
      <c r="DC128" s="341">
        <f t="shared" si="108"/>
        <v>0</v>
      </c>
      <c r="DD128" s="341">
        <f t="shared" si="108"/>
        <v>4328803</v>
      </c>
      <c r="DE128" s="341">
        <f t="shared" si="108"/>
        <v>2149199.8888630206</v>
      </c>
      <c r="DF128" s="341">
        <f t="shared" si="108"/>
        <v>0</v>
      </c>
      <c r="DG128" s="341">
        <f t="shared" si="108"/>
        <v>2149199.8888630206</v>
      </c>
      <c r="DH128" s="341">
        <f t="shared" si="108"/>
        <v>0</v>
      </c>
      <c r="DI128" s="341">
        <f t="shared" si="108"/>
        <v>0</v>
      </c>
      <c r="DJ128" s="341">
        <f t="shared" si="108"/>
        <v>0</v>
      </c>
      <c r="DK128" s="341">
        <f t="shared" si="108"/>
        <v>9608718.169077376</v>
      </c>
      <c r="DL128" s="341">
        <f aca="true" t="shared" si="109" ref="DL128:DT128">SUM(DL98,DL115,DL126)</f>
        <v>737004.7298022909</v>
      </c>
      <c r="DM128" s="341">
        <f t="shared" si="109"/>
        <v>140194.42946719824</v>
      </c>
      <c r="DN128" s="341">
        <f t="shared" si="109"/>
        <v>379190.4754453573</v>
      </c>
      <c r="DO128" s="341">
        <f t="shared" si="109"/>
        <v>13309522.929832336</v>
      </c>
      <c r="DP128" s="341">
        <f t="shared" si="109"/>
        <v>207623.44666666666</v>
      </c>
      <c r="DQ128" s="341">
        <f t="shared" si="109"/>
        <v>9649.466666666667</v>
      </c>
      <c r="DR128" s="341">
        <f t="shared" si="109"/>
        <v>1271160.375595864</v>
      </c>
      <c r="DS128" s="341">
        <f t="shared" si="109"/>
        <v>403725.4</v>
      </c>
      <c r="DT128" s="341">
        <f t="shared" si="109"/>
        <v>59138.833189624405</v>
      </c>
      <c r="DU128" s="341">
        <f aca="true" t="shared" si="110" ref="DU128:FN128">SUM(DU98,DU115,DU126)</f>
        <v>26125928.25574338</v>
      </c>
      <c r="DV128" s="341">
        <f t="shared" si="110"/>
        <v>581171.964488678</v>
      </c>
      <c r="DW128" s="341">
        <f t="shared" si="110"/>
        <v>2293395.419819167</v>
      </c>
      <c r="DX128" s="341">
        <f t="shared" si="110"/>
        <v>5366869.760000001</v>
      </c>
      <c r="DY128" s="341">
        <f t="shared" si="110"/>
        <v>3307814.317666668</v>
      </c>
      <c r="DZ128" s="341">
        <f t="shared" si="110"/>
        <v>11549251.46197451</v>
      </c>
      <c r="EA128" s="341">
        <f t="shared" si="110"/>
        <v>24222</v>
      </c>
      <c r="EB128" s="341">
        <f t="shared" si="110"/>
        <v>25550</v>
      </c>
      <c r="EC128" s="341">
        <f t="shared" si="110"/>
        <v>20294</v>
      </c>
      <c r="ED128" s="341">
        <f t="shared" si="110"/>
        <v>115993.83333333333</v>
      </c>
      <c r="EE128" s="341">
        <f t="shared" si="110"/>
        <v>5629</v>
      </c>
      <c r="EF128" s="341">
        <f t="shared" si="110"/>
        <v>13177.930298892044</v>
      </c>
      <c r="EG128" s="341">
        <f t="shared" si="110"/>
        <v>144108.4389</v>
      </c>
      <c r="EH128" s="341">
        <f t="shared" si="110"/>
        <v>49000.7117</v>
      </c>
      <c r="EI128" s="341">
        <f>SUM(EI98,EI115,EI126)</f>
        <v>36253.98</v>
      </c>
      <c r="EJ128" s="341">
        <f t="shared" si="110"/>
        <v>434229.8942322254</v>
      </c>
      <c r="EK128" s="341">
        <f t="shared" si="110"/>
        <v>472823.05599999987</v>
      </c>
      <c r="EL128" s="341">
        <f t="shared" si="110"/>
        <v>4206187.9899999965</v>
      </c>
      <c r="EM128" s="341">
        <f t="shared" si="110"/>
        <v>5091433</v>
      </c>
      <c r="EN128" s="341">
        <f aca="true" t="shared" si="111" ref="EN128:EU128">SUM(EN98,EN115,EN126)</f>
        <v>459034.21666666673</v>
      </c>
      <c r="EO128" s="341">
        <f t="shared" si="111"/>
        <v>710285.4000000001</v>
      </c>
      <c r="EP128" s="341">
        <f t="shared" si="111"/>
        <v>60014.73</v>
      </c>
      <c r="EQ128" s="341">
        <f t="shared" si="111"/>
        <v>169213.15833333335</v>
      </c>
      <c r="ER128" s="341">
        <f t="shared" si="111"/>
        <v>104612.95</v>
      </c>
      <c r="ES128" s="341">
        <f t="shared" si="111"/>
        <v>154405.88333333336</v>
      </c>
      <c r="ET128" s="341">
        <f t="shared" si="111"/>
        <v>28595.558333333334</v>
      </c>
      <c r="EU128" s="341">
        <f t="shared" si="111"/>
        <v>26552.987500000003</v>
      </c>
      <c r="EV128" s="341">
        <f t="shared" si="110"/>
        <v>11483158.930166667</v>
      </c>
      <c r="EW128" s="341">
        <f t="shared" si="110"/>
        <v>443825.50000000006</v>
      </c>
      <c r="EX128" s="341">
        <f t="shared" si="110"/>
        <v>275324.88375000004</v>
      </c>
      <c r="EY128" s="341">
        <f t="shared" si="110"/>
        <v>173783.72428199998</v>
      </c>
      <c r="EZ128" s="341">
        <f t="shared" si="110"/>
        <v>9657.08</v>
      </c>
      <c r="FA128" s="341">
        <f t="shared" si="110"/>
        <v>254783.8</v>
      </c>
      <c r="FB128" s="341">
        <f t="shared" si="110"/>
        <v>70000</v>
      </c>
      <c r="FC128" s="341">
        <f t="shared" si="110"/>
        <v>684353.6745278335</v>
      </c>
      <c r="FD128" s="341">
        <f t="shared" si="110"/>
        <v>869000</v>
      </c>
      <c r="FE128" s="341">
        <f>SUM(FE98,FE115,FE126)</f>
        <v>41430.755999999994</v>
      </c>
      <c r="FF128" s="341">
        <f t="shared" si="110"/>
        <v>2822159.4185598344</v>
      </c>
      <c r="FG128" s="341">
        <f t="shared" si="110"/>
        <v>0</v>
      </c>
      <c r="FH128" s="341">
        <f t="shared" si="110"/>
        <v>0</v>
      </c>
      <c r="FI128" s="341">
        <f t="shared" si="110"/>
        <v>0</v>
      </c>
      <c r="FJ128" s="341">
        <f t="shared" si="110"/>
        <v>195550.11333333334</v>
      </c>
      <c r="FK128" s="341">
        <f t="shared" si="110"/>
        <v>-1595276.9067281226</v>
      </c>
      <c r="FL128" s="341">
        <f t="shared" si="110"/>
        <v>-605831</v>
      </c>
      <c r="FM128" s="341">
        <f>SUM(FM98,FM115,FM126)</f>
        <v>213769.8323757021</v>
      </c>
      <c r="FN128" s="341">
        <f t="shared" si="110"/>
        <v>-1791787.9610190871</v>
      </c>
      <c r="FO128" s="341">
        <f>SUM(FO25,FO98,FO115,FO126)</f>
        <v>143768.38265686174</v>
      </c>
      <c r="FP128" s="341">
        <f>SUM(FP25,FP98,FP115,FP126)</f>
        <v>10026577.85</v>
      </c>
      <c r="FQ128" s="341">
        <f>SUM(FQ25,FQ98,FQ115,FQ126)</f>
        <v>201178949.104569</v>
      </c>
      <c r="FR128" s="341">
        <f>SUM(FR115,FR126)</f>
        <v>1433</v>
      </c>
      <c r="FS128" s="341">
        <f>SUM(FS25,FS98,FS115,FS126)</f>
        <v>32626.272807017544</v>
      </c>
      <c r="FT128" s="341">
        <f>IF(ISERROR(FQ128/FS128),0,(FQ128/FS128))</f>
        <v>6166.164008206836</v>
      </c>
      <c r="FU128" s="359"/>
      <c r="FV128" s="341">
        <f>SUM(FV25,FV98,FV115,FV126)</f>
        <v>6941303.713757023</v>
      </c>
      <c r="FW128" s="341">
        <f>SUM(FW25,FW98,FW115,FW126)</f>
        <v>0</v>
      </c>
      <c r="FX128" s="341">
        <f>SUM(FX25,FX98,FX115,FX126)</f>
        <v>0</v>
      </c>
      <c r="FY128" s="341">
        <f>SUM(FY25,FY98,FY115,FY126)</f>
        <v>50571186.965430155</v>
      </c>
    </row>
    <row r="129" spans="1:181" ht="13.5" thickTop="1">
      <c r="A129" s="120"/>
      <c r="B129" s="120"/>
      <c r="C129" s="118"/>
      <c r="D129" s="118"/>
      <c r="E129" s="119"/>
      <c r="F129" s="119"/>
      <c r="G129" s="81"/>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81"/>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19"/>
      <c r="EG129" s="119"/>
      <c r="EH129" s="119"/>
      <c r="EI129" s="119"/>
      <c r="EJ129" s="119"/>
      <c r="EK129" s="119"/>
      <c r="EL129" s="119"/>
      <c r="EM129" s="119"/>
      <c r="EN129" s="119"/>
      <c r="EO129" s="119"/>
      <c r="EP129" s="119"/>
      <c r="EQ129" s="119"/>
      <c r="ER129" s="119"/>
      <c r="ES129" s="119"/>
      <c r="ET129" s="119"/>
      <c r="EU129" s="119"/>
      <c r="EV129" s="119"/>
      <c r="EW129" s="119"/>
      <c r="EX129" s="119"/>
      <c r="EY129" s="119"/>
      <c r="EZ129" s="119"/>
      <c r="FA129" s="119"/>
      <c r="FB129" s="119"/>
      <c r="FC129" s="119"/>
      <c r="FD129" s="119"/>
      <c r="FE129" s="119"/>
      <c r="FF129" s="119"/>
      <c r="FG129" s="119"/>
      <c r="FH129" s="119"/>
      <c r="FI129" s="119"/>
      <c r="FJ129" s="119"/>
      <c r="FK129" s="119"/>
      <c r="FL129" s="119"/>
      <c r="FM129" s="119"/>
      <c r="FN129" s="119"/>
      <c r="FO129" s="119"/>
      <c r="FP129" s="119"/>
      <c r="FQ129" s="74"/>
      <c r="FR129" s="81"/>
      <c r="FS129" s="119"/>
      <c r="FT129" s="119"/>
      <c r="FU129" s="119"/>
      <c r="FV129" s="119"/>
      <c r="FW129" s="119"/>
      <c r="FX129" s="119"/>
      <c r="FY129" s="119"/>
    </row>
    <row r="130" spans="1:181" ht="13.5" customHeight="1">
      <c r="A130" s="117"/>
      <c r="B130" s="117"/>
      <c r="C130" s="118"/>
      <c r="D130" s="118"/>
      <c r="E130" s="119"/>
      <c r="F130" s="119"/>
      <c r="G130" s="81"/>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81"/>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19"/>
      <c r="EG130" s="119"/>
      <c r="EH130" s="119"/>
      <c r="EI130" s="119"/>
      <c r="EJ130" s="119"/>
      <c r="EK130" s="119"/>
      <c r="EL130" s="119"/>
      <c r="EM130" s="119"/>
      <c r="EN130" s="119"/>
      <c r="EO130" s="119"/>
      <c r="EP130" s="119"/>
      <c r="EQ130" s="119"/>
      <c r="ER130" s="119"/>
      <c r="ES130" s="119"/>
      <c r="ET130" s="119"/>
      <c r="EU130" s="119"/>
      <c r="EV130" s="119"/>
      <c r="EW130" s="119"/>
      <c r="EX130" s="119"/>
      <c r="EY130" s="119"/>
      <c r="EZ130" s="119"/>
      <c r="FA130" s="119"/>
      <c r="FB130" s="119"/>
      <c r="FC130" s="119"/>
      <c r="FD130" s="119"/>
      <c r="FE130" s="119"/>
      <c r="FF130" s="119"/>
      <c r="FG130" s="119"/>
      <c r="FH130" s="119"/>
      <c r="FI130" s="119"/>
      <c r="FJ130" s="119"/>
      <c r="FK130" s="119"/>
      <c r="FL130" s="119"/>
      <c r="FM130" s="119"/>
      <c r="FN130" s="119"/>
      <c r="FO130" s="119"/>
      <c r="FP130" s="119"/>
      <c r="FQ130" s="81"/>
      <c r="FR130" s="117"/>
      <c r="FS130" s="119"/>
      <c r="FT130" s="119"/>
      <c r="FU130" s="119"/>
      <c r="FV130" s="119"/>
      <c r="FW130" s="119"/>
      <c r="FX130" s="119"/>
      <c r="FY130" s="119"/>
    </row>
    <row r="131" spans="1:181" ht="12.75">
      <c r="A131" s="117"/>
      <c r="B131" s="366" t="s">
        <v>23</v>
      </c>
      <c r="C131" s="117"/>
      <c r="D131" s="77"/>
      <c r="E131" s="119"/>
      <c r="F131" s="119"/>
      <c r="G131" s="322"/>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81"/>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19"/>
      <c r="EG131" s="119"/>
      <c r="EH131" s="119"/>
      <c r="EI131" s="119"/>
      <c r="EJ131" s="119"/>
      <c r="EK131" s="119"/>
      <c r="EL131" s="119"/>
      <c r="EM131" s="119"/>
      <c r="EN131" s="119"/>
      <c r="EO131" s="119"/>
      <c r="EP131" s="119"/>
      <c r="EQ131" s="119"/>
      <c r="ER131" s="119"/>
      <c r="ES131" s="119"/>
      <c r="ET131" s="119"/>
      <c r="EU131" s="119"/>
      <c r="EV131" s="119"/>
      <c r="EW131" s="119"/>
      <c r="EX131" s="119"/>
      <c r="EY131" s="119"/>
      <c r="EZ131" s="119"/>
      <c r="FA131" s="119"/>
      <c r="FB131" s="119"/>
      <c r="FC131" s="119"/>
      <c r="FD131" s="119"/>
      <c r="FE131" s="119"/>
      <c r="FF131" s="119"/>
      <c r="FG131" s="119"/>
      <c r="FH131" s="119"/>
      <c r="FI131" s="119"/>
      <c r="FJ131" s="119"/>
      <c r="FK131" s="119"/>
      <c r="FL131" s="119"/>
      <c r="FM131" s="119"/>
      <c r="FN131" s="119"/>
      <c r="FO131" s="119"/>
      <c r="FP131" s="119"/>
      <c r="FQ131" s="81"/>
      <c r="FR131" s="117"/>
      <c r="FS131" s="119"/>
      <c r="FT131" s="119"/>
      <c r="FU131" s="119"/>
      <c r="FV131" s="119"/>
      <c r="FW131" s="119"/>
      <c r="FX131" s="119"/>
      <c r="FY131" s="119"/>
    </row>
    <row r="132" spans="1:181" ht="14.25" customHeight="1" thickBot="1">
      <c r="A132" s="117"/>
      <c r="B132" s="322"/>
      <c r="C132" s="117"/>
      <c r="D132" s="77"/>
      <c r="E132" s="119"/>
      <c r="F132" s="119"/>
      <c r="G132" s="322"/>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81"/>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119"/>
      <c r="DQ132" s="119"/>
      <c r="DR132" s="119"/>
      <c r="DS132" s="119"/>
      <c r="DT132" s="119"/>
      <c r="DU132" s="119"/>
      <c r="DV132" s="119"/>
      <c r="DW132" s="119"/>
      <c r="DX132" s="119"/>
      <c r="DY132" s="119"/>
      <c r="DZ132" s="119"/>
      <c r="EA132" s="119"/>
      <c r="EB132" s="119"/>
      <c r="EC132" s="119"/>
      <c r="ED132" s="119"/>
      <c r="EE132" s="119"/>
      <c r="EF132" s="119"/>
      <c r="EG132" s="119"/>
      <c r="EH132" s="119"/>
      <c r="EI132" s="119"/>
      <c r="EJ132" s="119"/>
      <c r="EK132" s="119"/>
      <c r="EL132" s="119"/>
      <c r="EM132" s="119"/>
      <c r="EN132" s="119"/>
      <c r="EO132" s="119"/>
      <c r="EP132" s="119"/>
      <c r="EQ132" s="119"/>
      <c r="ER132" s="119"/>
      <c r="ES132" s="119"/>
      <c r="ET132" s="119"/>
      <c r="EU132" s="119"/>
      <c r="EV132" s="119"/>
      <c r="EW132" s="119"/>
      <c r="EX132" s="119"/>
      <c r="EY132" s="119"/>
      <c r="EZ132" s="119"/>
      <c r="FA132" s="119"/>
      <c r="FB132" s="119"/>
      <c r="FC132" s="119"/>
      <c r="FD132" s="119"/>
      <c r="FE132" s="119"/>
      <c r="FF132" s="119"/>
      <c r="FG132" s="119"/>
      <c r="FH132" s="119"/>
      <c r="FI132" s="119"/>
      <c r="FJ132" s="119"/>
      <c r="FK132" s="119"/>
      <c r="FL132" s="119"/>
      <c r="FM132" s="119"/>
      <c r="FN132" s="119"/>
      <c r="FO132" s="119"/>
      <c r="FP132" s="119"/>
      <c r="FQ132" s="81"/>
      <c r="FR132" s="117"/>
      <c r="FS132" s="119"/>
      <c r="FT132" s="119"/>
      <c r="FU132" s="119"/>
      <c r="FV132" s="119"/>
      <c r="FW132" s="119"/>
      <c r="FX132" s="119"/>
      <c r="FY132" s="119"/>
    </row>
    <row r="133" spans="1:181" ht="14.25" customHeight="1" thickBot="1" thickTop="1">
      <c r="A133" s="117"/>
      <c r="B133" s="367" t="s">
        <v>87</v>
      </c>
      <c r="C133" s="117"/>
      <c r="D133" s="77"/>
      <c r="E133" s="119"/>
      <c r="F133" s="119"/>
      <c r="G133" s="322"/>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81"/>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368"/>
      <c r="DE133" s="119"/>
      <c r="DF133" s="119"/>
      <c r="DG133" s="369">
        <f>'[2]S251 Template'!$AY$108</f>
        <v>207467</v>
      </c>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c r="FF133" s="119"/>
      <c r="FG133" s="119"/>
      <c r="FH133" s="119"/>
      <c r="FI133" s="119"/>
      <c r="FJ133" s="119"/>
      <c r="FK133" s="119"/>
      <c r="FL133" s="119"/>
      <c r="FM133" s="119"/>
      <c r="FN133" s="119"/>
      <c r="FO133" s="119"/>
      <c r="FP133" s="119"/>
      <c r="FQ133" s="81"/>
      <c r="FR133" s="119"/>
      <c r="FS133" s="119"/>
      <c r="FT133" s="119"/>
      <c r="FU133" s="119"/>
      <c r="FV133" s="119"/>
      <c r="FW133" s="119"/>
      <c r="FX133" s="119"/>
      <c r="FY133" s="119"/>
    </row>
    <row r="134" spans="1:181" ht="14.25" customHeight="1" thickBot="1" thickTop="1">
      <c r="A134" s="117"/>
      <c r="B134" s="321"/>
      <c r="C134" s="117"/>
      <c r="D134" s="77"/>
      <c r="E134" s="119"/>
      <c r="F134" s="119"/>
      <c r="G134" s="322"/>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119"/>
      <c r="DQ134" s="119"/>
      <c r="DR134" s="119"/>
      <c r="DS134" s="119"/>
      <c r="DT134" s="119"/>
      <c r="DU134" s="119"/>
      <c r="DV134" s="119"/>
      <c r="DW134" s="119"/>
      <c r="DX134" s="119"/>
      <c r="DY134" s="119"/>
      <c r="DZ134" s="119"/>
      <c r="EA134" s="119"/>
      <c r="EB134" s="119"/>
      <c r="EC134" s="119"/>
      <c r="ED134" s="119"/>
      <c r="EE134" s="119"/>
      <c r="EF134" s="119"/>
      <c r="EG134" s="119"/>
      <c r="EH134" s="119"/>
      <c r="EI134" s="119"/>
      <c r="EJ134" s="119"/>
      <c r="EK134" s="119"/>
      <c r="EL134" s="119"/>
      <c r="EM134" s="119"/>
      <c r="EN134" s="119"/>
      <c r="EO134" s="119"/>
      <c r="EP134" s="119"/>
      <c r="EQ134" s="119"/>
      <c r="ER134" s="119"/>
      <c r="ES134" s="119"/>
      <c r="ET134" s="119"/>
      <c r="EU134" s="119"/>
      <c r="EV134" s="119"/>
      <c r="EW134" s="119"/>
      <c r="EX134" s="119"/>
      <c r="EY134" s="119"/>
      <c r="EZ134" s="119"/>
      <c r="FA134" s="119"/>
      <c r="FB134" s="119"/>
      <c r="FC134" s="119"/>
      <c r="FD134" s="119"/>
      <c r="FE134" s="119"/>
      <c r="FF134" s="119"/>
      <c r="FG134" s="119"/>
      <c r="FH134" s="119"/>
      <c r="FI134" s="119"/>
      <c r="FJ134" s="119"/>
      <c r="FK134" s="119"/>
      <c r="FL134" s="119"/>
      <c r="FM134" s="119"/>
      <c r="FN134" s="119"/>
      <c r="FO134" s="119"/>
      <c r="FP134" s="119"/>
      <c r="FQ134" s="81"/>
      <c r="FR134" s="119"/>
      <c r="FS134" s="119"/>
      <c r="FT134" s="119"/>
      <c r="FU134" s="119"/>
      <c r="FV134" s="119"/>
      <c r="FW134" s="119"/>
      <c r="FX134" s="119"/>
      <c r="FY134" s="119"/>
    </row>
    <row r="135" spans="1:181" ht="14.25" customHeight="1" thickBot="1" thickTop="1">
      <c r="A135" s="117"/>
      <c r="B135" s="370" t="s">
        <v>246</v>
      </c>
      <c r="C135" s="371"/>
      <c r="D135" s="77"/>
      <c r="E135" s="119"/>
      <c r="F135" s="119"/>
      <c r="G135" s="322"/>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c r="FF135" s="119"/>
      <c r="FG135" s="119"/>
      <c r="FH135" s="119"/>
      <c r="FI135" s="119"/>
      <c r="FJ135" s="119"/>
      <c r="FK135" s="119"/>
      <c r="FL135" s="119"/>
      <c r="FM135" s="119"/>
      <c r="FN135" s="119"/>
      <c r="FO135" s="119"/>
      <c r="FP135" s="119"/>
      <c r="FQ135" s="81"/>
      <c r="FR135" s="119"/>
      <c r="FS135" s="119"/>
      <c r="FT135" s="119"/>
      <c r="FU135" s="119"/>
      <c r="FV135" s="341">
        <f>SUM(FV25,FV98,FV115,FV126)</f>
        <v>6941303.713757023</v>
      </c>
      <c r="FW135" s="119"/>
      <c r="FX135" s="119"/>
      <c r="FY135" s="119"/>
    </row>
    <row r="136" spans="1:181" ht="14.25" customHeight="1" thickTop="1">
      <c r="A136" s="117"/>
      <c r="B136" s="321"/>
      <c r="C136" s="117"/>
      <c r="D136" s="77"/>
      <c r="E136" s="119"/>
      <c r="F136" s="119"/>
      <c r="G136" s="322"/>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c r="FF136" s="119"/>
      <c r="FG136" s="119"/>
      <c r="FH136" s="119"/>
      <c r="FI136" s="119"/>
      <c r="FJ136" s="119"/>
      <c r="FK136" s="119"/>
      <c r="FL136" s="119"/>
      <c r="FM136" s="119"/>
      <c r="FN136" s="119"/>
      <c r="FO136" s="119"/>
      <c r="FP136" s="119"/>
      <c r="FQ136" s="81"/>
      <c r="FR136" s="119"/>
      <c r="FS136" s="119"/>
      <c r="FT136" s="119"/>
      <c r="FU136" s="119"/>
      <c r="FV136" s="119"/>
      <c r="FW136" s="119"/>
      <c r="FX136" s="119"/>
      <c r="FY136" s="119"/>
    </row>
    <row r="137" spans="1:181" ht="14.25" customHeight="1">
      <c r="A137" s="117"/>
      <c r="B137" s="370" t="s">
        <v>247</v>
      </c>
      <c r="C137" s="371"/>
      <c r="D137" s="77"/>
      <c r="E137" s="119"/>
      <c r="F137" s="119"/>
      <c r="G137" s="322"/>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c r="FF137" s="119"/>
      <c r="FG137" s="119"/>
      <c r="FH137" s="119"/>
      <c r="FI137" s="119"/>
      <c r="FJ137" s="119"/>
      <c r="FK137" s="119"/>
      <c r="FL137" s="119"/>
      <c r="FM137" s="119"/>
      <c r="FN137" s="119"/>
      <c r="FO137" s="119"/>
      <c r="FP137" s="119"/>
      <c r="FQ137" s="81"/>
      <c r="FR137" s="119"/>
      <c r="FS137" s="119"/>
      <c r="FT137" s="119"/>
      <c r="FU137" s="119"/>
      <c r="FV137" s="339">
        <v>0</v>
      </c>
      <c r="FW137" s="119"/>
      <c r="FX137" s="119"/>
      <c r="FY137" s="119"/>
    </row>
    <row r="138" spans="1:181" ht="14.25" customHeight="1" thickBot="1">
      <c r="A138" s="117"/>
      <c r="B138" s="372"/>
      <c r="C138" s="371"/>
      <c r="D138" s="77"/>
      <c r="E138" s="119"/>
      <c r="F138" s="119"/>
      <c r="G138" s="322"/>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119"/>
      <c r="CP138" s="119"/>
      <c r="CQ138" s="119"/>
      <c r="CR138" s="119"/>
      <c r="CS138" s="119"/>
      <c r="CT138" s="119"/>
      <c r="CU138" s="119"/>
      <c r="CV138" s="119"/>
      <c r="CW138" s="119"/>
      <c r="CX138" s="119"/>
      <c r="CY138" s="119"/>
      <c r="CZ138" s="119"/>
      <c r="DA138" s="119"/>
      <c r="DB138" s="119"/>
      <c r="DC138" s="119"/>
      <c r="DD138" s="119"/>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19"/>
      <c r="EG138" s="119"/>
      <c r="EH138" s="119"/>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c r="FC138" s="119"/>
      <c r="FD138" s="119"/>
      <c r="FE138" s="119"/>
      <c r="FF138" s="119"/>
      <c r="FG138" s="119"/>
      <c r="FH138" s="119"/>
      <c r="FI138" s="119"/>
      <c r="FJ138" s="119"/>
      <c r="FK138" s="119"/>
      <c r="FL138" s="119"/>
      <c r="FM138" s="119"/>
      <c r="FN138" s="119"/>
      <c r="FO138" s="119"/>
      <c r="FP138" s="119"/>
      <c r="FQ138" s="81"/>
      <c r="FR138" s="119"/>
      <c r="FS138" s="119"/>
      <c r="FT138" s="119"/>
      <c r="FU138" s="119"/>
      <c r="FV138" s="119"/>
      <c r="FW138" s="119"/>
      <c r="FX138" s="119"/>
      <c r="FY138" s="119"/>
    </row>
    <row r="139" spans="1:181" ht="14.25" customHeight="1" thickBot="1" thickTop="1">
      <c r="A139" s="117"/>
      <c r="B139" s="370" t="s">
        <v>248</v>
      </c>
      <c r="C139" s="371"/>
      <c r="D139" s="77"/>
      <c r="E139" s="119"/>
      <c r="F139" s="119"/>
      <c r="G139" s="322"/>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119"/>
      <c r="CP139" s="119"/>
      <c r="CQ139" s="119"/>
      <c r="CR139" s="119"/>
      <c r="CS139" s="119"/>
      <c r="CT139" s="119"/>
      <c r="CU139" s="119"/>
      <c r="CV139" s="119"/>
      <c r="CW139" s="119"/>
      <c r="CX139" s="119"/>
      <c r="CY139" s="119"/>
      <c r="CZ139" s="119"/>
      <c r="DA139" s="119"/>
      <c r="DB139" s="119"/>
      <c r="DC139" s="119"/>
      <c r="DD139" s="119"/>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c r="EE139" s="119"/>
      <c r="EF139" s="119"/>
      <c r="EG139" s="119"/>
      <c r="EH139" s="119"/>
      <c r="EI139" s="119"/>
      <c r="EJ139" s="119"/>
      <c r="EK139" s="119"/>
      <c r="EL139" s="119"/>
      <c r="EM139" s="119"/>
      <c r="EN139" s="119"/>
      <c r="EO139" s="119"/>
      <c r="EP139" s="119"/>
      <c r="EQ139" s="119"/>
      <c r="ER139" s="119"/>
      <c r="ES139" s="119"/>
      <c r="ET139" s="119"/>
      <c r="EU139" s="119"/>
      <c r="EV139" s="119"/>
      <c r="EW139" s="119"/>
      <c r="EX139" s="119"/>
      <c r="EY139" s="119"/>
      <c r="EZ139" s="119"/>
      <c r="FA139" s="119"/>
      <c r="FB139" s="119"/>
      <c r="FC139" s="119"/>
      <c r="FD139" s="119"/>
      <c r="FE139" s="119"/>
      <c r="FF139" s="119"/>
      <c r="FG139" s="119"/>
      <c r="FH139" s="119"/>
      <c r="FI139" s="119"/>
      <c r="FJ139" s="119"/>
      <c r="FK139" s="119"/>
      <c r="FL139" s="119"/>
      <c r="FM139" s="119"/>
      <c r="FN139" s="119"/>
      <c r="FO139" s="119"/>
      <c r="FP139" s="119"/>
      <c r="FQ139" s="81"/>
      <c r="FR139" s="119"/>
      <c r="FS139" s="119"/>
      <c r="FT139" s="119"/>
      <c r="FU139" s="119"/>
      <c r="FV139" s="341">
        <f>SUM(FV135,FV137)</f>
        <v>6941303.713757023</v>
      </c>
      <c r="FW139" s="119"/>
      <c r="FX139" s="119"/>
      <c r="FY139" s="119"/>
    </row>
    <row r="140" spans="1:181" ht="14.25" customHeight="1" thickTop="1">
      <c r="A140" s="117"/>
      <c r="B140" s="321"/>
      <c r="C140" s="117"/>
      <c r="D140" s="77"/>
      <c r="E140" s="119"/>
      <c r="F140" s="119"/>
      <c r="G140" s="322"/>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c r="FF140" s="119"/>
      <c r="FG140" s="119"/>
      <c r="FH140" s="119"/>
      <c r="FI140" s="119"/>
      <c r="FJ140" s="119"/>
      <c r="FK140" s="119"/>
      <c r="FL140" s="119"/>
      <c r="FM140" s="119"/>
      <c r="FN140" s="119"/>
      <c r="FO140" s="119"/>
      <c r="FP140" s="119"/>
      <c r="FQ140" s="81"/>
      <c r="FR140" s="119"/>
      <c r="FS140" s="119"/>
      <c r="FT140" s="119"/>
      <c r="FU140" s="119"/>
      <c r="FV140" s="119"/>
      <c r="FW140" s="119"/>
      <c r="FX140" s="119"/>
      <c r="FY140" s="119"/>
    </row>
    <row r="141" spans="1:181" ht="13.5" customHeight="1">
      <c r="A141" s="117"/>
      <c r="B141" s="321" t="s">
        <v>88</v>
      </c>
      <c r="C141" s="117"/>
      <c r="D141" s="373"/>
      <c r="E141" s="119"/>
      <c r="F141" s="119"/>
      <c r="G141" s="322"/>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119"/>
      <c r="CP141" s="119"/>
      <c r="CQ141" s="119"/>
      <c r="CR141" s="119"/>
      <c r="CS141" s="119"/>
      <c r="CT141" s="119"/>
      <c r="CU141" s="119"/>
      <c r="CV141" s="119"/>
      <c r="CW141" s="119"/>
      <c r="CX141" s="119"/>
      <c r="CY141" s="119"/>
      <c r="CZ141" s="119"/>
      <c r="DA141" s="119"/>
      <c r="DB141" s="119"/>
      <c r="DC141" s="119"/>
      <c r="DD141" s="81"/>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c r="EE141" s="119"/>
      <c r="EF141" s="119"/>
      <c r="EG141" s="119"/>
      <c r="EH141" s="119"/>
      <c r="EI141" s="119"/>
      <c r="EJ141" s="119"/>
      <c r="EK141" s="119"/>
      <c r="EL141" s="119"/>
      <c r="EM141" s="119"/>
      <c r="EN141" s="119"/>
      <c r="EO141" s="119"/>
      <c r="EP141" s="119"/>
      <c r="EQ141" s="119"/>
      <c r="ER141" s="119"/>
      <c r="ES141" s="119"/>
      <c r="ET141" s="119"/>
      <c r="EU141" s="119"/>
      <c r="EV141" s="119"/>
      <c r="EW141" s="119"/>
      <c r="EX141" s="119"/>
      <c r="EY141" s="119"/>
      <c r="EZ141" s="119"/>
      <c r="FA141" s="119"/>
      <c r="FB141" s="119"/>
      <c r="FC141" s="119"/>
      <c r="FD141" s="119"/>
      <c r="FE141" s="119"/>
      <c r="FF141" s="119"/>
      <c r="FG141" s="119"/>
      <c r="FH141" s="119"/>
      <c r="FI141" s="119"/>
      <c r="FJ141" s="119"/>
      <c r="FK141" s="119"/>
      <c r="FL141" s="119"/>
      <c r="FM141" s="119"/>
      <c r="FN141" s="119"/>
      <c r="FO141" s="119"/>
      <c r="FP141" s="119"/>
      <c r="FQ141" s="81"/>
      <c r="FR141" s="119"/>
      <c r="FS141" s="119"/>
      <c r="FT141" s="119"/>
      <c r="FU141" s="119"/>
      <c r="FV141" s="119"/>
      <c r="FW141" s="339">
        <v>0</v>
      </c>
      <c r="FX141" s="119"/>
      <c r="FY141" s="119"/>
    </row>
    <row r="142" spans="1:181" ht="13.5" thickBot="1">
      <c r="A142" s="117"/>
      <c r="B142" s="321"/>
      <c r="C142" s="117"/>
      <c r="D142" s="77"/>
      <c r="E142" s="119"/>
      <c r="F142" s="119"/>
      <c r="G142" s="322"/>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119"/>
      <c r="CP142" s="119"/>
      <c r="CQ142" s="119"/>
      <c r="CR142" s="119"/>
      <c r="CS142" s="119"/>
      <c r="CT142" s="119"/>
      <c r="CU142" s="119"/>
      <c r="CV142" s="119"/>
      <c r="CW142" s="119"/>
      <c r="CX142" s="119"/>
      <c r="CY142" s="119"/>
      <c r="CZ142" s="119"/>
      <c r="DA142" s="119"/>
      <c r="DB142" s="119"/>
      <c r="DC142" s="119"/>
      <c r="DD142" s="119"/>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c r="EE142" s="119"/>
      <c r="EF142" s="119"/>
      <c r="EG142" s="119"/>
      <c r="EH142" s="119"/>
      <c r="EI142" s="119"/>
      <c r="EJ142" s="119"/>
      <c r="EK142" s="119"/>
      <c r="EL142" s="119"/>
      <c r="EM142" s="119"/>
      <c r="EN142" s="119"/>
      <c r="EO142" s="119"/>
      <c r="EP142" s="119"/>
      <c r="EQ142" s="119"/>
      <c r="ER142" s="119"/>
      <c r="ES142" s="119"/>
      <c r="ET142" s="119"/>
      <c r="EU142" s="119"/>
      <c r="EV142" s="119"/>
      <c r="EW142" s="119"/>
      <c r="EX142" s="119"/>
      <c r="EY142" s="119"/>
      <c r="EZ142" s="119"/>
      <c r="FA142" s="119"/>
      <c r="FB142" s="119"/>
      <c r="FC142" s="119"/>
      <c r="FD142" s="119"/>
      <c r="FE142" s="119"/>
      <c r="FF142" s="119"/>
      <c r="FG142" s="119"/>
      <c r="FH142" s="119"/>
      <c r="FI142" s="119"/>
      <c r="FJ142" s="119"/>
      <c r="FK142" s="119"/>
      <c r="FL142" s="119"/>
      <c r="FM142" s="119"/>
      <c r="FN142" s="119"/>
      <c r="FO142" s="119"/>
      <c r="FP142" s="119"/>
      <c r="FQ142" s="81"/>
      <c r="FR142" s="119"/>
      <c r="FS142" s="119"/>
      <c r="FT142" s="119"/>
      <c r="FU142" s="119"/>
      <c r="FV142" s="119"/>
      <c r="FW142" s="119"/>
      <c r="FX142" s="119"/>
      <c r="FY142" s="119"/>
    </row>
    <row r="143" spans="1:181" ht="14.25" thickBot="1" thickTop="1">
      <c r="A143" s="117"/>
      <c r="B143" s="321" t="s">
        <v>89</v>
      </c>
      <c r="C143" s="117"/>
      <c r="D143" s="77"/>
      <c r="E143" s="119"/>
      <c r="F143" s="119"/>
      <c r="G143" s="322"/>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119"/>
      <c r="CP143" s="119"/>
      <c r="CQ143" s="119"/>
      <c r="CR143" s="119"/>
      <c r="CS143" s="119"/>
      <c r="CT143" s="119"/>
      <c r="CU143" s="119"/>
      <c r="CV143" s="119"/>
      <c r="CW143" s="119"/>
      <c r="CX143" s="119"/>
      <c r="CY143" s="119"/>
      <c r="CZ143" s="119"/>
      <c r="DA143" s="119"/>
      <c r="DB143" s="119"/>
      <c r="DC143" s="119"/>
      <c r="DD143" s="119"/>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c r="EE143" s="119"/>
      <c r="EF143" s="119"/>
      <c r="EG143" s="119"/>
      <c r="EH143" s="119"/>
      <c r="EI143" s="119"/>
      <c r="EJ143" s="119"/>
      <c r="EK143" s="119"/>
      <c r="EL143" s="119"/>
      <c r="EM143" s="119"/>
      <c r="EN143" s="119"/>
      <c r="EO143" s="119"/>
      <c r="EP143" s="119"/>
      <c r="EQ143" s="119"/>
      <c r="ER143" s="119"/>
      <c r="ES143" s="119"/>
      <c r="ET143" s="119"/>
      <c r="EU143" s="119"/>
      <c r="EV143" s="119"/>
      <c r="EW143" s="119"/>
      <c r="EX143" s="119"/>
      <c r="EY143" s="119"/>
      <c r="EZ143" s="119"/>
      <c r="FA143" s="119"/>
      <c r="FB143" s="119"/>
      <c r="FC143" s="119"/>
      <c r="FD143" s="119"/>
      <c r="FE143" s="119"/>
      <c r="FF143" s="119"/>
      <c r="FG143" s="119"/>
      <c r="FH143" s="119"/>
      <c r="FI143" s="119"/>
      <c r="FJ143" s="119"/>
      <c r="FK143" s="119"/>
      <c r="FL143" s="119"/>
      <c r="FM143" s="119"/>
      <c r="FN143" s="119"/>
      <c r="FO143" s="119"/>
      <c r="FP143" s="119"/>
      <c r="FQ143" s="81"/>
      <c r="FR143" s="119"/>
      <c r="FS143" s="119"/>
      <c r="FT143" s="119"/>
      <c r="FU143" s="119"/>
      <c r="FV143" s="119"/>
      <c r="FW143" s="341">
        <f>SUM(FW25,FW98,FW115,FW126,FW141)</f>
        <v>0</v>
      </c>
      <c r="FX143" s="119"/>
      <c r="FY143" s="119"/>
    </row>
    <row r="144" spans="1:181" ht="13.5" thickTop="1">
      <c r="A144" s="117"/>
      <c r="B144" s="321"/>
      <c r="C144" s="117"/>
      <c r="D144" s="77"/>
      <c r="E144" s="119"/>
      <c r="F144" s="119"/>
      <c r="G144" s="322"/>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119"/>
      <c r="CV144" s="119"/>
      <c r="CW144" s="119"/>
      <c r="CX144" s="119"/>
      <c r="CY144" s="119"/>
      <c r="CZ144" s="119"/>
      <c r="DA144" s="119"/>
      <c r="DB144" s="119"/>
      <c r="DC144" s="119"/>
      <c r="DD144" s="119"/>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c r="EE144" s="119"/>
      <c r="EF144" s="119"/>
      <c r="EG144" s="119"/>
      <c r="EH144" s="119"/>
      <c r="EI144" s="119"/>
      <c r="EJ144" s="119"/>
      <c r="EK144" s="119"/>
      <c r="EL144" s="119"/>
      <c r="EM144" s="119"/>
      <c r="EN144" s="119"/>
      <c r="EO144" s="119"/>
      <c r="EP144" s="119"/>
      <c r="EQ144" s="119"/>
      <c r="ER144" s="119"/>
      <c r="ES144" s="119"/>
      <c r="ET144" s="119"/>
      <c r="EU144" s="119"/>
      <c r="EV144" s="119"/>
      <c r="EW144" s="119"/>
      <c r="EX144" s="119"/>
      <c r="EY144" s="119"/>
      <c r="EZ144" s="119"/>
      <c r="FA144" s="119"/>
      <c r="FB144" s="119"/>
      <c r="FC144" s="119"/>
      <c r="FD144" s="119"/>
      <c r="FE144" s="119"/>
      <c r="FF144" s="119"/>
      <c r="FG144" s="119"/>
      <c r="FH144" s="119"/>
      <c r="FI144" s="119"/>
      <c r="FJ144" s="119"/>
      <c r="FK144" s="119"/>
      <c r="FL144" s="119"/>
      <c r="FM144" s="119"/>
      <c r="FN144" s="119"/>
      <c r="FO144" s="119"/>
      <c r="FP144" s="119"/>
      <c r="FQ144" s="81"/>
      <c r="FR144" s="119"/>
      <c r="FS144" s="119"/>
      <c r="FT144" s="119"/>
      <c r="FU144" s="119"/>
      <c r="FV144" s="119"/>
      <c r="FW144" s="119"/>
      <c r="FX144" s="119"/>
      <c r="FY144" s="119"/>
    </row>
    <row r="145" spans="1:181" ht="12.75">
      <c r="A145" s="117"/>
      <c r="B145" s="321" t="s">
        <v>90</v>
      </c>
      <c r="C145" s="117"/>
      <c r="D145" s="117"/>
      <c r="E145" s="119"/>
      <c r="F145" s="119"/>
      <c r="G145" s="322"/>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c r="CR145" s="119"/>
      <c r="CS145" s="119"/>
      <c r="CT145" s="119"/>
      <c r="CU145" s="119"/>
      <c r="CV145" s="119"/>
      <c r="CW145" s="119"/>
      <c r="CX145" s="119"/>
      <c r="CY145" s="119"/>
      <c r="CZ145" s="119"/>
      <c r="DA145" s="119"/>
      <c r="DB145" s="119"/>
      <c r="DC145" s="119"/>
      <c r="DD145" s="119"/>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c r="EE145" s="119"/>
      <c r="EF145" s="119"/>
      <c r="EG145" s="119"/>
      <c r="EH145" s="119"/>
      <c r="EI145" s="119"/>
      <c r="EJ145" s="119"/>
      <c r="EK145" s="119"/>
      <c r="EL145" s="119"/>
      <c r="EM145" s="119"/>
      <c r="EN145" s="119"/>
      <c r="EO145" s="119"/>
      <c r="EP145" s="119"/>
      <c r="EQ145" s="119"/>
      <c r="ER145" s="119"/>
      <c r="ES145" s="119"/>
      <c r="ET145" s="119"/>
      <c r="EU145" s="119"/>
      <c r="EV145" s="119"/>
      <c r="EW145" s="119"/>
      <c r="EX145" s="119"/>
      <c r="EY145" s="119"/>
      <c r="EZ145" s="119"/>
      <c r="FA145" s="119"/>
      <c r="FB145" s="119"/>
      <c r="FC145" s="119"/>
      <c r="FD145" s="119"/>
      <c r="FE145" s="119"/>
      <c r="FF145" s="119"/>
      <c r="FG145" s="119"/>
      <c r="FH145" s="119"/>
      <c r="FI145" s="119"/>
      <c r="FJ145" s="119"/>
      <c r="FK145" s="119"/>
      <c r="FL145" s="119"/>
      <c r="FM145" s="119"/>
      <c r="FN145" s="119"/>
      <c r="FO145" s="119"/>
      <c r="FP145" s="119"/>
      <c r="FQ145" s="81"/>
      <c r="FR145" s="119"/>
      <c r="FS145" s="119"/>
      <c r="FT145" s="119"/>
      <c r="FU145" s="119"/>
      <c r="FV145" s="119"/>
      <c r="FW145" s="119"/>
      <c r="FX145" s="339">
        <v>500000</v>
      </c>
      <c r="FY145" s="119"/>
    </row>
    <row r="146" spans="1:181" ht="13.5" thickBot="1">
      <c r="A146" s="117"/>
      <c r="B146" s="321"/>
      <c r="C146" s="117"/>
      <c r="D146" s="77"/>
      <c r="E146" s="119"/>
      <c r="F146" s="119"/>
      <c r="G146" s="322"/>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c r="CR146" s="119"/>
      <c r="CS146" s="119"/>
      <c r="CT146" s="119"/>
      <c r="CU146" s="119"/>
      <c r="CV146" s="119"/>
      <c r="CW146" s="119"/>
      <c r="CX146" s="119"/>
      <c r="CY146" s="119"/>
      <c r="CZ146" s="119"/>
      <c r="DA146" s="119"/>
      <c r="DB146" s="119"/>
      <c r="DC146" s="119"/>
      <c r="DD146" s="119"/>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c r="EE146" s="119"/>
      <c r="EF146" s="119"/>
      <c r="EG146" s="119"/>
      <c r="EH146" s="119"/>
      <c r="EI146" s="119"/>
      <c r="EJ146" s="119"/>
      <c r="EK146" s="119"/>
      <c r="EL146" s="119"/>
      <c r="EM146" s="119"/>
      <c r="EN146" s="119"/>
      <c r="EO146" s="119"/>
      <c r="EP146" s="119"/>
      <c r="EQ146" s="119"/>
      <c r="ER146" s="119"/>
      <c r="ES146" s="119"/>
      <c r="ET146" s="119"/>
      <c r="EU146" s="119"/>
      <c r="EV146" s="119"/>
      <c r="EW146" s="119"/>
      <c r="EX146" s="119"/>
      <c r="EY146" s="119"/>
      <c r="EZ146" s="119"/>
      <c r="FA146" s="119"/>
      <c r="FB146" s="119"/>
      <c r="FC146" s="119"/>
      <c r="FD146" s="119"/>
      <c r="FE146" s="119"/>
      <c r="FF146" s="119"/>
      <c r="FG146" s="119"/>
      <c r="FH146" s="119"/>
      <c r="FI146" s="119"/>
      <c r="FJ146" s="119"/>
      <c r="FK146" s="119"/>
      <c r="FL146" s="119"/>
      <c r="FM146" s="119"/>
      <c r="FN146" s="119"/>
      <c r="FO146" s="119"/>
      <c r="FP146" s="119"/>
      <c r="FQ146" s="81"/>
      <c r="FR146" s="119"/>
      <c r="FS146" s="119"/>
      <c r="FT146" s="119"/>
      <c r="FU146" s="119"/>
      <c r="FV146" s="119"/>
      <c r="FW146" s="119"/>
      <c r="FX146" s="119"/>
      <c r="FY146" s="119"/>
    </row>
    <row r="147" spans="1:181" ht="14.25" thickBot="1" thickTop="1">
      <c r="A147" s="117"/>
      <c r="B147" s="321" t="s">
        <v>91</v>
      </c>
      <c r="C147" s="117"/>
      <c r="D147" s="77"/>
      <c r="E147" s="119"/>
      <c r="F147" s="119"/>
      <c r="G147" s="322"/>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119"/>
      <c r="CP147" s="119"/>
      <c r="CQ147" s="119"/>
      <c r="CR147" s="119"/>
      <c r="CS147" s="119"/>
      <c r="CT147" s="119"/>
      <c r="CU147" s="119"/>
      <c r="CV147" s="119"/>
      <c r="CW147" s="119"/>
      <c r="CX147" s="119"/>
      <c r="CY147" s="119"/>
      <c r="CZ147" s="119"/>
      <c r="DA147" s="119"/>
      <c r="DB147" s="119"/>
      <c r="DC147" s="119"/>
      <c r="DD147" s="119"/>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c r="EE147" s="119"/>
      <c r="EF147" s="119"/>
      <c r="EG147" s="119"/>
      <c r="EH147" s="119"/>
      <c r="EI147" s="119"/>
      <c r="EJ147" s="119"/>
      <c r="EK147" s="119"/>
      <c r="EL147" s="119"/>
      <c r="EM147" s="119"/>
      <c r="EN147" s="119"/>
      <c r="EO147" s="119"/>
      <c r="EP147" s="119"/>
      <c r="EQ147" s="119"/>
      <c r="ER147" s="119"/>
      <c r="ES147" s="119"/>
      <c r="ET147" s="119"/>
      <c r="EU147" s="119"/>
      <c r="EV147" s="119"/>
      <c r="EW147" s="119"/>
      <c r="EX147" s="119"/>
      <c r="EY147" s="119"/>
      <c r="EZ147" s="119"/>
      <c r="FA147" s="119"/>
      <c r="FB147" s="119"/>
      <c r="FC147" s="119"/>
      <c r="FD147" s="119"/>
      <c r="FE147" s="119"/>
      <c r="FF147" s="119"/>
      <c r="FG147" s="119"/>
      <c r="FH147" s="119"/>
      <c r="FI147" s="119"/>
      <c r="FJ147" s="119"/>
      <c r="FK147" s="119"/>
      <c r="FL147" s="119"/>
      <c r="FM147" s="119"/>
      <c r="FN147" s="119"/>
      <c r="FO147" s="119"/>
      <c r="FP147" s="119"/>
      <c r="FQ147" s="81"/>
      <c r="FR147" s="119"/>
      <c r="FS147" s="119"/>
      <c r="FT147" s="119"/>
      <c r="FU147" s="119"/>
      <c r="FV147" s="119"/>
      <c r="FW147" s="119"/>
      <c r="FX147" s="341">
        <f>SUM(FX25,FX98,FX115,FX145)</f>
        <v>500000</v>
      </c>
      <c r="FY147" s="119"/>
    </row>
    <row r="148" spans="1:181" ht="13.5" thickTop="1">
      <c r="A148" s="117"/>
      <c r="B148" s="119"/>
      <c r="C148" s="117"/>
      <c r="D148" s="77"/>
      <c r="E148" s="119"/>
      <c r="F148" s="119"/>
      <c r="G148" s="322"/>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119"/>
      <c r="CP148" s="119"/>
      <c r="CQ148" s="119"/>
      <c r="CR148" s="119"/>
      <c r="CS148" s="119"/>
      <c r="CT148" s="119"/>
      <c r="CU148" s="119"/>
      <c r="CV148" s="119"/>
      <c r="CW148" s="119"/>
      <c r="CX148" s="119"/>
      <c r="CY148" s="119"/>
      <c r="CZ148" s="119"/>
      <c r="DA148" s="119"/>
      <c r="DB148" s="119"/>
      <c r="DC148" s="119"/>
      <c r="DD148" s="119"/>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c r="EE148" s="119"/>
      <c r="EF148" s="119"/>
      <c r="EG148" s="119"/>
      <c r="EH148" s="119"/>
      <c r="EI148" s="119"/>
      <c r="EJ148" s="119"/>
      <c r="EK148" s="119"/>
      <c r="EL148" s="119"/>
      <c r="EM148" s="119"/>
      <c r="EN148" s="119"/>
      <c r="EO148" s="119"/>
      <c r="EP148" s="119"/>
      <c r="EQ148" s="119"/>
      <c r="ER148" s="119"/>
      <c r="ES148" s="119"/>
      <c r="ET148" s="119"/>
      <c r="EU148" s="119"/>
      <c r="EV148" s="119"/>
      <c r="EW148" s="119"/>
      <c r="EX148" s="119"/>
      <c r="EY148" s="119"/>
      <c r="EZ148" s="119"/>
      <c r="FA148" s="119"/>
      <c r="FB148" s="119"/>
      <c r="FC148" s="119"/>
      <c r="FD148" s="119"/>
      <c r="FE148" s="119"/>
      <c r="FF148" s="119"/>
      <c r="FG148" s="119"/>
      <c r="FH148" s="119"/>
      <c r="FI148" s="119"/>
      <c r="FJ148" s="119"/>
      <c r="FK148" s="119"/>
      <c r="FL148" s="119"/>
      <c r="FM148" s="119"/>
      <c r="FN148" s="119"/>
      <c r="FO148" s="119"/>
      <c r="FP148" s="119"/>
      <c r="FQ148" s="81"/>
      <c r="FR148" s="119"/>
      <c r="FS148" s="119"/>
      <c r="FT148" s="119"/>
      <c r="FU148" s="119"/>
      <c r="FV148" s="119"/>
      <c r="FW148" s="119"/>
      <c r="FX148" s="119"/>
      <c r="FY148" s="119"/>
    </row>
    <row r="149" spans="1:181" ht="12.75">
      <c r="A149" s="117"/>
      <c r="B149" s="321"/>
      <c r="C149" s="117"/>
      <c r="D149" s="77"/>
      <c r="E149" s="119"/>
      <c r="F149" s="119"/>
      <c r="G149" s="322"/>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119"/>
      <c r="CP149" s="119"/>
      <c r="CQ149" s="119"/>
      <c r="CR149" s="119"/>
      <c r="CS149" s="119"/>
      <c r="CT149" s="119"/>
      <c r="CU149" s="119"/>
      <c r="CV149" s="119"/>
      <c r="CW149" s="119"/>
      <c r="CX149" s="119"/>
      <c r="CY149" s="119"/>
      <c r="CZ149" s="119"/>
      <c r="DA149" s="119"/>
      <c r="DB149" s="119"/>
      <c r="DC149" s="119"/>
      <c r="DD149" s="119"/>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c r="EE149" s="119"/>
      <c r="EF149" s="119"/>
      <c r="EG149" s="119"/>
      <c r="EH149" s="119"/>
      <c r="EI149" s="119"/>
      <c r="EJ149" s="119"/>
      <c r="EK149" s="119"/>
      <c r="EL149" s="119"/>
      <c r="EM149" s="119"/>
      <c r="EN149" s="119"/>
      <c r="EO149" s="119"/>
      <c r="EP149" s="119"/>
      <c r="EQ149" s="119"/>
      <c r="ER149" s="119"/>
      <c r="ES149" s="119"/>
      <c r="ET149" s="119"/>
      <c r="EU149" s="119"/>
      <c r="EV149" s="119"/>
      <c r="EW149" s="119"/>
      <c r="EX149" s="119"/>
      <c r="EY149" s="119"/>
      <c r="EZ149" s="119"/>
      <c r="FA149" s="119"/>
      <c r="FB149" s="119"/>
      <c r="FC149" s="119"/>
      <c r="FD149" s="119"/>
      <c r="FE149" s="119"/>
      <c r="FF149" s="119"/>
      <c r="FG149" s="119"/>
      <c r="FH149" s="119"/>
      <c r="FI149" s="119"/>
      <c r="FJ149" s="119"/>
      <c r="FK149" s="119"/>
      <c r="FL149" s="119"/>
      <c r="FM149" s="119"/>
      <c r="FN149" s="119"/>
      <c r="FO149" s="119"/>
      <c r="FP149" s="119"/>
      <c r="FQ149" s="81"/>
      <c r="FR149" s="119"/>
      <c r="FS149" s="119"/>
      <c r="FT149" s="119"/>
      <c r="FU149" s="119"/>
      <c r="FV149" s="119"/>
      <c r="FW149" s="81"/>
      <c r="FX149" s="81"/>
      <c r="FY149" s="119"/>
    </row>
    <row r="150" spans="1:181" ht="12.75">
      <c r="A150" s="117"/>
      <c r="B150" s="321"/>
      <c r="C150" s="117"/>
      <c r="D150" s="77"/>
      <c r="E150" s="119"/>
      <c r="F150" s="119"/>
      <c r="G150" s="322"/>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119"/>
      <c r="CP150" s="119"/>
      <c r="CQ150" s="119"/>
      <c r="CR150" s="119"/>
      <c r="CS150" s="119"/>
      <c r="CT150" s="119"/>
      <c r="CU150" s="119"/>
      <c r="CV150" s="119"/>
      <c r="CW150" s="119"/>
      <c r="CX150" s="119"/>
      <c r="CY150" s="119"/>
      <c r="CZ150" s="119"/>
      <c r="DA150" s="119"/>
      <c r="DB150" s="119"/>
      <c r="DC150" s="119"/>
      <c r="DD150" s="119"/>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c r="EE150" s="119"/>
      <c r="EF150" s="119"/>
      <c r="EG150" s="119"/>
      <c r="EH150" s="119"/>
      <c r="EI150" s="119"/>
      <c r="EJ150" s="119"/>
      <c r="EK150" s="119"/>
      <c r="EL150" s="119"/>
      <c r="EM150" s="119"/>
      <c r="EN150" s="119"/>
      <c r="EO150" s="119"/>
      <c r="EP150" s="119"/>
      <c r="EQ150" s="119"/>
      <c r="ER150" s="119"/>
      <c r="ES150" s="119"/>
      <c r="ET150" s="119"/>
      <c r="EU150" s="119"/>
      <c r="EV150" s="119"/>
      <c r="EW150" s="119"/>
      <c r="EX150" s="119"/>
      <c r="EY150" s="119"/>
      <c r="EZ150" s="119"/>
      <c r="FA150" s="119"/>
      <c r="FB150" s="119"/>
      <c r="FC150" s="119"/>
      <c r="FD150" s="119"/>
      <c r="FE150" s="119"/>
      <c r="FF150" s="119"/>
      <c r="FG150" s="119"/>
      <c r="FH150" s="119"/>
      <c r="FI150" s="119"/>
      <c r="FJ150" s="119"/>
      <c r="FK150" s="119"/>
      <c r="FL150" s="119"/>
      <c r="FM150" s="119"/>
      <c r="FN150" s="119"/>
      <c r="FO150" s="119"/>
      <c r="FP150" s="119"/>
      <c r="FQ150" s="81"/>
      <c r="FR150" s="119"/>
      <c r="FS150" s="119"/>
      <c r="FT150" s="119"/>
      <c r="FU150" s="119"/>
      <c r="FV150" s="119"/>
      <c r="FW150" s="81"/>
      <c r="FX150" s="81"/>
      <c r="FY150" s="119"/>
    </row>
    <row r="151" spans="1:181" ht="12.75">
      <c r="A151" s="117"/>
      <c r="B151" s="321"/>
      <c r="C151" s="117"/>
      <c r="D151" s="77"/>
      <c r="E151" s="119"/>
      <c r="F151" s="119"/>
      <c r="G151" s="322"/>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c r="EE151" s="119"/>
      <c r="EF151" s="119"/>
      <c r="EG151" s="119"/>
      <c r="EH151" s="119"/>
      <c r="EI151" s="119"/>
      <c r="EJ151" s="119"/>
      <c r="EK151" s="119"/>
      <c r="EL151" s="119"/>
      <c r="EM151" s="119"/>
      <c r="EN151" s="119"/>
      <c r="EO151" s="119"/>
      <c r="EP151" s="119"/>
      <c r="EQ151" s="119"/>
      <c r="ER151" s="119"/>
      <c r="ES151" s="119"/>
      <c r="ET151" s="119"/>
      <c r="EU151" s="119"/>
      <c r="EV151" s="119"/>
      <c r="EW151" s="119"/>
      <c r="EX151" s="119"/>
      <c r="EY151" s="119"/>
      <c r="EZ151" s="119"/>
      <c r="FA151" s="119"/>
      <c r="FB151" s="119"/>
      <c r="FC151" s="119"/>
      <c r="FD151" s="119"/>
      <c r="FE151" s="119"/>
      <c r="FF151" s="119"/>
      <c r="FG151" s="119"/>
      <c r="FH151" s="119"/>
      <c r="FI151" s="119"/>
      <c r="FJ151" s="119"/>
      <c r="FK151" s="119"/>
      <c r="FL151" s="119"/>
      <c r="FM151" s="119"/>
      <c r="FN151" s="119"/>
      <c r="FO151" s="119"/>
      <c r="FP151" s="119"/>
      <c r="FQ151" s="81"/>
      <c r="FR151" s="119"/>
      <c r="FS151" s="119"/>
      <c r="FT151" s="119"/>
      <c r="FU151" s="119"/>
      <c r="FV151" s="119"/>
      <c r="FW151" s="81"/>
      <c r="FX151" s="368"/>
      <c r="FY151" s="119"/>
    </row>
    <row r="152" spans="1:181" ht="12.75">
      <c r="A152" s="117"/>
      <c r="B152" s="321"/>
      <c r="C152" s="117"/>
      <c r="D152" s="77"/>
      <c r="E152" s="119"/>
      <c r="F152" s="119"/>
      <c r="G152" s="322"/>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119"/>
      <c r="CR152" s="119"/>
      <c r="CS152" s="119"/>
      <c r="CT152" s="119"/>
      <c r="CU152" s="119"/>
      <c r="CV152" s="119"/>
      <c r="CW152" s="119"/>
      <c r="CX152" s="119"/>
      <c r="CY152" s="119"/>
      <c r="CZ152" s="119"/>
      <c r="DA152" s="119"/>
      <c r="DB152" s="119"/>
      <c r="DC152" s="119"/>
      <c r="DD152" s="119"/>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c r="EE152" s="119"/>
      <c r="EF152" s="119"/>
      <c r="EG152" s="119"/>
      <c r="EH152" s="119"/>
      <c r="EI152" s="119"/>
      <c r="EJ152" s="119"/>
      <c r="EK152" s="119"/>
      <c r="EL152" s="119"/>
      <c r="EM152" s="119"/>
      <c r="EN152" s="119"/>
      <c r="EO152" s="119"/>
      <c r="EP152" s="119"/>
      <c r="EQ152" s="119"/>
      <c r="ER152" s="119"/>
      <c r="ES152" s="119"/>
      <c r="ET152" s="119"/>
      <c r="EU152" s="119"/>
      <c r="EV152" s="119"/>
      <c r="EW152" s="119"/>
      <c r="EX152" s="119"/>
      <c r="EY152" s="119"/>
      <c r="EZ152" s="119"/>
      <c r="FA152" s="119"/>
      <c r="FB152" s="119"/>
      <c r="FC152" s="119"/>
      <c r="FD152" s="119"/>
      <c r="FE152" s="119"/>
      <c r="FF152" s="119"/>
      <c r="FG152" s="119"/>
      <c r="FH152" s="119"/>
      <c r="FI152" s="119"/>
      <c r="FJ152" s="119"/>
      <c r="FK152" s="119"/>
      <c r="FL152" s="119"/>
      <c r="FM152" s="119"/>
      <c r="FN152" s="119"/>
      <c r="FO152" s="119"/>
      <c r="FP152" s="119"/>
      <c r="FQ152" s="81"/>
      <c r="FR152" s="119"/>
      <c r="FS152" s="119"/>
      <c r="FT152" s="119"/>
      <c r="FU152" s="119"/>
      <c r="FV152" s="119"/>
      <c r="FW152" s="81"/>
      <c r="FX152" s="81"/>
      <c r="FY152" s="119"/>
    </row>
    <row r="153" spans="1:181" ht="12.75">
      <c r="A153" s="117"/>
      <c r="B153" s="321"/>
      <c r="C153" s="117"/>
      <c r="D153" s="77"/>
      <c r="E153" s="119"/>
      <c r="F153" s="119"/>
      <c r="G153" s="322"/>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119"/>
      <c r="CR153" s="119"/>
      <c r="CS153" s="119"/>
      <c r="CT153" s="119"/>
      <c r="CU153" s="119"/>
      <c r="CV153" s="119"/>
      <c r="CW153" s="119"/>
      <c r="CX153" s="119"/>
      <c r="CY153" s="119"/>
      <c r="CZ153" s="119"/>
      <c r="DA153" s="119"/>
      <c r="DB153" s="119"/>
      <c r="DC153" s="119"/>
      <c r="DD153" s="119"/>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c r="EE153" s="119"/>
      <c r="EF153" s="119"/>
      <c r="EG153" s="119"/>
      <c r="EH153" s="119"/>
      <c r="EI153" s="119"/>
      <c r="EJ153" s="119"/>
      <c r="EK153" s="119"/>
      <c r="EL153" s="119"/>
      <c r="EM153" s="119"/>
      <c r="EN153" s="119"/>
      <c r="EO153" s="119"/>
      <c r="EP153" s="119"/>
      <c r="EQ153" s="119"/>
      <c r="ER153" s="119"/>
      <c r="ES153" s="119"/>
      <c r="ET153" s="119"/>
      <c r="EU153" s="119"/>
      <c r="EV153" s="119"/>
      <c r="EW153" s="119"/>
      <c r="EX153" s="119"/>
      <c r="EY153" s="119"/>
      <c r="EZ153" s="119"/>
      <c r="FA153" s="119"/>
      <c r="FB153" s="119"/>
      <c r="FC153" s="119"/>
      <c r="FD153" s="119"/>
      <c r="FE153" s="119"/>
      <c r="FF153" s="119"/>
      <c r="FG153" s="119"/>
      <c r="FH153" s="119"/>
      <c r="FI153" s="119"/>
      <c r="FJ153" s="119"/>
      <c r="FK153" s="119"/>
      <c r="FL153" s="119"/>
      <c r="FM153" s="119"/>
      <c r="FN153" s="119"/>
      <c r="FO153" s="119"/>
      <c r="FP153" s="119"/>
      <c r="FQ153" s="81"/>
      <c r="FR153" s="119"/>
      <c r="FS153" s="119"/>
      <c r="FT153" s="119"/>
      <c r="FU153" s="119"/>
      <c r="FV153" s="119"/>
      <c r="FW153" s="81"/>
      <c r="FX153" s="81"/>
      <c r="FY153" s="119"/>
    </row>
    <row r="154" spans="1:181" ht="12.75">
      <c r="A154" s="117"/>
      <c r="B154" s="119"/>
      <c r="C154" s="117"/>
      <c r="D154" s="77"/>
      <c r="E154" s="119"/>
      <c r="F154" s="119"/>
      <c r="G154" s="322"/>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119"/>
      <c r="CP154" s="119"/>
      <c r="CQ154" s="119"/>
      <c r="CR154" s="119"/>
      <c r="CS154" s="119"/>
      <c r="CT154" s="119"/>
      <c r="CU154" s="119"/>
      <c r="CV154" s="119"/>
      <c r="CW154" s="119"/>
      <c r="CX154" s="119"/>
      <c r="CY154" s="119"/>
      <c r="CZ154" s="119"/>
      <c r="DA154" s="119"/>
      <c r="DB154" s="119"/>
      <c r="DC154" s="119"/>
      <c r="DD154" s="119"/>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c r="EE154" s="119"/>
      <c r="EF154" s="119"/>
      <c r="EG154" s="119"/>
      <c r="EH154" s="119"/>
      <c r="EI154" s="119"/>
      <c r="EJ154" s="119"/>
      <c r="EK154" s="119"/>
      <c r="EL154" s="119"/>
      <c r="EM154" s="119"/>
      <c r="EN154" s="119"/>
      <c r="EO154" s="119"/>
      <c r="EP154" s="119"/>
      <c r="EQ154" s="119"/>
      <c r="ER154" s="119"/>
      <c r="ES154" s="119"/>
      <c r="ET154" s="119"/>
      <c r="EU154" s="119"/>
      <c r="EV154" s="119"/>
      <c r="EW154" s="119"/>
      <c r="EX154" s="119"/>
      <c r="EY154" s="119"/>
      <c r="EZ154" s="119"/>
      <c r="FA154" s="119"/>
      <c r="FB154" s="119"/>
      <c r="FC154" s="119"/>
      <c r="FD154" s="119"/>
      <c r="FE154" s="119"/>
      <c r="FF154" s="119"/>
      <c r="FG154" s="119"/>
      <c r="FH154" s="119"/>
      <c r="FI154" s="119"/>
      <c r="FJ154" s="119"/>
      <c r="FK154" s="119"/>
      <c r="FL154" s="119"/>
      <c r="FM154" s="119"/>
      <c r="FN154" s="119"/>
      <c r="FO154" s="119"/>
      <c r="FP154" s="119"/>
      <c r="FQ154" s="81"/>
      <c r="FR154" s="119"/>
      <c r="FS154" s="119"/>
      <c r="FT154" s="119"/>
      <c r="FU154" s="119"/>
      <c r="FV154" s="119"/>
      <c r="FW154" s="119"/>
      <c r="FX154" s="119"/>
      <c r="FY154" s="119"/>
    </row>
    <row r="155" spans="1:181" ht="12.75">
      <c r="A155" s="117"/>
      <c r="B155" s="367"/>
      <c r="C155" s="117"/>
      <c r="D155" s="77"/>
      <c r="E155" s="119"/>
      <c r="F155" s="119"/>
      <c r="G155" s="322"/>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119"/>
      <c r="CP155" s="119"/>
      <c r="CQ155" s="119"/>
      <c r="CR155" s="119"/>
      <c r="CS155" s="119"/>
      <c r="CT155" s="119"/>
      <c r="CU155" s="119"/>
      <c r="CV155" s="119"/>
      <c r="CW155" s="119"/>
      <c r="CX155" s="119"/>
      <c r="CY155" s="119"/>
      <c r="CZ155" s="119"/>
      <c r="DA155" s="119"/>
      <c r="DB155" s="119"/>
      <c r="DC155" s="119"/>
      <c r="DD155" s="119"/>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c r="EE155" s="119"/>
      <c r="EF155" s="119"/>
      <c r="EG155" s="119"/>
      <c r="EH155" s="119"/>
      <c r="EI155" s="119"/>
      <c r="EJ155" s="119"/>
      <c r="EK155" s="119"/>
      <c r="EL155" s="119"/>
      <c r="EM155" s="119"/>
      <c r="EN155" s="119"/>
      <c r="EO155" s="119"/>
      <c r="EP155" s="119"/>
      <c r="EQ155" s="119"/>
      <c r="ER155" s="119"/>
      <c r="ES155" s="119"/>
      <c r="ET155" s="119"/>
      <c r="EU155" s="119"/>
      <c r="EV155" s="119"/>
      <c r="EW155" s="119"/>
      <c r="EX155" s="119"/>
      <c r="EY155" s="119"/>
      <c r="EZ155" s="119"/>
      <c r="FA155" s="119"/>
      <c r="FB155" s="119"/>
      <c r="FC155" s="119"/>
      <c r="FD155" s="119"/>
      <c r="FE155" s="119"/>
      <c r="FF155" s="119"/>
      <c r="FG155" s="119"/>
      <c r="FH155" s="119"/>
      <c r="FI155" s="119"/>
      <c r="FJ155" s="119"/>
      <c r="FK155" s="119"/>
      <c r="FL155" s="119"/>
      <c r="FM155" s="119"/>
      <c r="FN155" s="119"/>
      <c r="FO155" s="119"/>
      <c r="FP155" s="119"/>
      <c r="FQ155" s="81"/>
      <c r="FR155" s="119"/>
      <c r="FS155" s="119"/>
      <c r="FT155" s="119"/>
      <c r="FU155" s="119"/>
      <c r="FV155" s="119"/>
      <c r="FW155" s="119"/>
      <c r="FX155" s="119"/>
      <c r="FY155" s="119"/>
    </row>
    <row r="156" spans="1:181" ht="12.75">
      <c r="A156" s="120"/>
      <c r="B156" s="120"/>
      <c r="C156" s="118"/>
      <c r="D156" s="118"/>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c r="CP156" s="81"/>
      <c r="CQ156" s="81"/>
      <c r="CR156" s="81"/>
      <c r="CS156" s="81"/>
      <c r="CT156" s="81"/>
      <c r="CU156" s="81"/>
      <c r="CV156" s="81"/>
      <c r="CW156" s="81"/>
      <c r="CX156" s="81"/>
      <c r="CY156" s="81"/>
      <c r="CZ156" s="81"/>
      <c r="DA156" s="81"/>
      <c r="DB156" s="81"/>
      <c r="DC156" s="81"/>
      <c r="DD156" s="81"/>
      <c r="DE156" s="81"/>
      <c r="DF156" s="81"/>
      <c r="DG156" s="81"/>
      <c r="DH156" s="81"/>
      <c r="DI156" s="81"/>
      <c r="DJ156" s="81"/>
      <c r="DK156" s="81"/>
      <c r="DL156" s="81"/>
      <c r="DM156" s="81"/>
      <c r="DN156" s="81"/>
      <c r="DO156" s="81"/>
      <c r="DP156" s="81"/>
      <c r="DQ156" s="81"/>
      <c r="DR156" s="81"/>
      <c r="DS156" s="81"/>
      <c r="DT156" s="81"/>
      <c r="DU156" s="81"/>
      <c r="DV156" s="81"/>
      <c r="DW156" s="81"/>
      <c r="DX156" s="81"/>
      <c r="DY156" s="81"/>
      <c r="DZ156" s="81"/>
      <c r="EA156" s="81"/>
      <c r="EB156" s="81"/>
      <c r="EC156" s="81"/>
      <c r="ED156" s="81"/>
      <c r="EE156" s="81"/>
      <c r="EF156" s="81"/>
      <c r="EG156" s="81"/>
      <c r="EH156" s="81"/>
      <c r="EI156" s="81"/>
      <c r="EJ156" s="81"/>
      <c r="EK156" s="81"/>
      <c r="EL156" s="81"/>
      <c r="EM156" s="81"/>
      <c r="EN156" s="81"/>
      <c r="EO156" s="81"/>
      <c r="EP156" s="81"/>
      <c r="EQ156" s="81"/>
      <c r="ER156" s="81"/>
      <c r="ES156" s="81"/>
      <c r="ET156" s="81"/>
      <c r="EU156" s="81"/>
      <c r="EV156" s="81"/>
      <c r="EW156" s="81"/>
      <c r="EX156" s="81"/>
      <c r="EY156" s="81"/>
      <c r="EZ156" s="81"/>
      <c r="FA156" s="81"/>
      <c r="FB156" s="81"/>
      <c r="FC156" s="81"/>
      <c r="FD156" s="81"/>
      <c r="FE156" s="81"/>
      <c r="FF156" s="81"/>
      <c r="FG156" s="81"/>
      <c r="FH156" s="81"/>
      <c r="FI156" s="81"/>
      <c r="FJ156" s="81"/>
      <c r="FK156" s="81"/>
      <c r="FL156" s="81"/>
      <c r="FM156" s="81"/>
      <c r="FN156" s="81"/>
      <c r="FO156" s="81"/>
      <c r="FP156" s="81"/>
      <c r="FQ156" s="81"/>
      <c r="FR156" s="119"/>
      <c r="FS156" s="81"/>
      <c r="FT156" s="81"/>
      <c r="FU156" s="81"/>
      <c r="FV156" s="81"/>
      <c r="FW156" s="81"/>
      <c r="FX156" s="81"/>
      <c r="FY156" s="81"/>
    </row>
    <row r="157" spans="1:181" ht="13.5" thickBot="1">
      <c r="A157" s="120"/>
      <c r="B157" s="120"/>
      <c r="C157" s="118"/>
      <c r="D157" s="118"/>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1"/>
      <c r="CD157" s="81"/>
      <c r="CE157" s="81"/>
      <c r="CF157" s="81"/>
      <c r="CG157" s="81"/>
      <c r="CH157" s="81"/>
      <c r="CI157" s="81"/>
      <c r="CJ157" s="81"/>
      <c r="CK157" s="81"/>
      <c r="CL157" s="81"/>
      <c r="CM157" s="81"/>
      <c r="CN157" s="81"/>
      <c r="CO157" s="81"/>
      <c r="CP157" s="81"/>
      <c r="CQ157" s="81"/>
      <c r="CR157" s="81"/>
      <c r="CS157" s="81"/>
      <c r="CT157" s="81"/>
      <c r="CU157" s="81"/>
      <c r="CV157" s="81"/>
      <c r="CW157" s="81"/>
      <c r="CX157" s="81"/>
      <c r="CY157" s="81"/>
      <c r="CZ157" s="81"/>
      <c r="DA157" s="81"/>
      <c r="DB157" s="81"/>
      <c r="DC157" s="81"/>
      <c r="DD157" s="81"/>
      <c r="DE157" s="81"/>
      <c r="DF157" s="81"/>
      <c r="DG157" s="81"/>
      <c r="DH157" s="81"/>
      <c r="DI157" s="81"/>
      <c r="DJ157" s="81"/>
      <c r="DK157" s="81"/>
      <c r="DL157" s="81"/>
      <c r="DM157" s="81"/>
      <c r="DN157" s="81"/>
      <c r="DO157" s="81"/>
      <c r="DP157" s="81"/>
      <c r="DQ157" s="81"/>
      <c r="DR157" s="81"/>
      <c r="DS157" s="81"/>
      <c r="DT157" s="81"/>
      <c r="DU157" s="81"/>
      <c r="DV157" s="81"/>
      <c r="DW157" s="81"/>
      <c r="DX157" s="81"/>
      <c r="DY157" s="81"/>
      <c r="DZ157" s="81"/>
      <c r="EA157" s="81"/>
      <c r="EB157" s="81"/>
      <c r="EC157" s="81"/>
      <c r="ED157" s="81"/>
      <c r="EE157" s="81"/>
      <c r="EF157" s="81"/>
      <c r="EG157" s="81"/>
      <c r="EH157" s="81"/>
      <c r="EI157" s="81"/>
      <c r="EJ157" s="81"/>
      <c r="EK157" s="81"/>
      <c r="EL157" s="81"/>
      <c r="EM157" s="81"/>
      <c r="EN157" s="81"/>
      <c r="EO157" s="81"/>
      <c r="EP157" s="81"/>
      <c r="EQ157" s="81"/>
      <c r="ER157" s="81"/>
      <c r="ES157" s="81"/>
      <c r="ET157" s="81"/>
      <c r="EU157" s="81"/>
      <c r="EV157" s="81"/>
      <c r="EW157" s="81"/>
      <c r="EX157" s="81"/>
      <c r="EY157" s="81"/>
      <c r="EZ157" s="81"/>
      <c r="FA157" s="81"/>
      <c r="FB157" s="81"/>
      <c r="FC157" s="81"/>
      <c r="FD157" s="81"/>
      <c r="FE157" s="81"/>
      <c r="FF157" s="81"/>
      <c r="FG157" s="81"/>
      <c r="FH157" s="81"/>
      <c r="FI157" s="81"/>
      <c r="FJ157" s="81"/>
      <c r="FK157" s="81"/>
      <c r="FL157" s="81"/>
      <c r="FM157" s="81"/>
      <c r="FN157" s="81"/>
      <c r="FO157" s="81"/>
      <c r="FP157" s="81"/>
      <c r="FQ157" s="81"/>
      <c r="FR157" s="119"/>
      <c r="FS157" s="81"/>
      <c r="FT157" s="81"/>
      <c r="FU157" s="81"/>
      <c r="FV157" s="81"/>
      <c r="FW157" s="81"/>
      <c r="FX157" s="81"/>
      <c r="FY157" s="81"/>
    </row>
    <row r="158" spans="1:181" ht="12.75">
      <c r="A158" s="100" t="s">
        <v>30</v>
      </c>
      <c r="B158" s="102"/>
      <c r="C158" s="102"/>
      <c r="D158" s="374"/>
      <c r="E158" s="81"/>
      <c r="F158" s="81"/>
      <c r="G158" s="90"/>
      <c r="H158" s="90"/>
      <c r="I158" s="90"/>
      <c r="J158" s="90"/>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1"/>
      <c r="CD158" s="81"/>
      <c r="CE158" s="81"/>
      <c r="CF158" s="81"/>
      <c r="CG158" s="81"/>
      <c r="CH158" s="81"/>
      <c r="CI158" s="81"/>
      <c r="CJ158" s="81"/>
      <c r="CK158" s="81"/>
      <c r="CL158" s="81"/>
      <c r="CM158" s="81"/>
      <c r="CN158" s="81"/>
      <c r="CO158" s="81"/>
      <c r="CP158" s="81"/>
      <c r="CQ158" s="81"/>
      <c r="CR158" s="81"/>
      <c r="CS158" s="81"/>
      <c r="CT158" s="81"/>
      <c r="CU158" s="81"/>
      <c r="CV158" s="81"/>
      <c r="CW158" s="81"/>
      <c r="CX158" s="81"/>
      <c r="CY158" s="81"/>
      <c r="CZ158" s="81"/>
      <c r="DA158" s="81"/>
      <c r="DB158" s="81"/>
      <c r="DC158" s="81"/>
      <c r="DD158" s="81"/>
      <c r="DE158" s="81"/>
      <c r="DF158" s="81"/>
      <c r="DG158" s="81"/>
      <c r="DH158" s="81"/>
      <c r="DI158" s="81"/>
      <c r="DJ158" s="81"/>
      <c r="DK158" s="81"/>
      <c r="DL158" s="81"/>
      <c r="DM158" s="81"/>
      <c r="DN158" s="81"/>
      <c r="DO158" s="81"/>
      <c r="DP158" s="81"/>
      <c r="DQ158" s="81"/>
      <c r="DR158" s="81"/>
      <c r="DS158" s="81"/>
      <c r="DT158" s="81"/>
      <c r="DU158" s="81"/>
      <c r="DV158" s="81"/>
      <c r="DW158" s="81"/>
      <c r="DX158" s="81"/>
      <c r="DY158" s="81"/>
      <c r="DZ158" s="81"/>
      <c r="EA158" s="81"/>
      <c r="EB158" s="81"/>
      <c r="EC158" s="81"/>
      <c r="ED158" s="81"/>
      <c r="EE158" s="81"/>
      <c r="EF158" s="81"/>
      <c r="EG158" s="81"/>
      <c r="EH158" s="81"/>
      <c r="EI158" s="81"/>
      <c r="EJ158" s="81"/>
      <c r="EK158" s="81"/>
      <c r="EL158" s="81"/>
      <c r="EM158" s="81"/>
      <c r="EN158" s="81"/>
      <c r="EO158" s="81"/>
      <c r="EP158" s="81"/>
      <c r="EQ158" s="81"/>
      <c r="ER158" s="81"/>
      <c r="ES158" s="81"/>
      <c r="ET158" s="81"/>
      <c r="EU158" s="81"/>
      <c r="EV158" s="81"/>
      <c r="EW158" s="81"/>
      <c r="EX158" s="81"/>
      <c r="EY158" s="81"/>
      <c r="EZ158" s="81"/>
      <c r="FA158" s="81"/>
      <c r="FB158" s="81"/>
      <c r="FC158" s="81"/>
      <c r="FD158" s="81"/>
      <c r="FE158" s="81"/>
      <c r="FF158" s="81"/>
      <c r="FG158" s="81"/>
      <c r="FH158" s="81"/>
      <c r="FI158" s="81"/>
      <c r="FJ158" s="81"/>
      <c r="FK158" s="81"/>
      <c r="FL158" s="81"/>
      <c r="FM158" s="81"/>
      <c r="FN158" s="81"/>
      <c r="FO158" s="81"/>
      <c r="FP158" s="81"/>
      <c r="FQ158" s="81"/>
      <c r="FR158" s="119"/>
      <c r="FS158" s="81"/>
      <c r="FT158" s="81"/>
      <c r="FU158" s="81"/>
      <c r="FV158" s="81"/>
      <c r="FW158" s="81"/>
      <c r="FX158" s="81"/>
      <c r="FY158" s="81"/>
    </row>
    <row r="159" spans="1:181" ht="13.5" thickBot="1">
      <c r="A159" s="375" t="s">
        <v>29</v>
      </c>
      <c r="B159" s="376"/>
      <c r="C159" s="376"/>
      <c r="D159" s="377"/>
      <c r="E159" s="81"/>
      <c r="F159" s="81"/>
      <c r="G159" s="378"/>
      <c r="H159" s="378"/>
      <c r="I159" s="378"/>
      <c r="J159" s="378"/>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81"/>
      <c r="CA159" s="81"/>
      <c r="CB159" s="81"/>
      <c r="CC159" s="81"/>
      <c r="CD159" s="81"/>
      <c r="CE159" s="81"/>
      <c r="CF159" s="81"/>
      <c r="CG159" s="81"/>
      <c r="CH159" s="81"/>
      <c r="CI159" s="81"/>
      <c r="CJ159" s="81"/>
      <c r="CK159" s="81"/>
      <c r="CL159" s="81"/>
      <c r="CM159" s="81"/>
      <c r="CN159" s="81"/>
      <c r="CO159" s="81"/>
      <c r="CP159" s="81"/>
      <c r="CQ159" s="81"/>
      <c r="CR159" s="81"/>
      <c r="CS159" s="81"/>
      <c r="CT159" s="81"/>
      <c r="CU159" s="81"/>
      <c r="CV159" s="81"/>
      <c r="CW159" s="81"/>
      <c r="CX159" s="81"/>
      <c r="CY159" s="81"/>
      <c r="CZ159" s="81"/>
      <c r="DA159" s="81"/>
      <c r="DB159" s="81"/>
      <c r="DC159" s="81"/>
      <c r="DD159" s="81"/>
      <c r="DE159" s="81"/>
      <c r="DF159" s="81"/>
      <c r="DG159" s="81"/>
      <c r="DH159" s="81"/>
      <c r="DI159" s="81"/>
      <c r="DJ159" s="81"/>
      <c r="DK159" s="81"/>
      <c r="DL159" s="81"/>
      <c r="DM159" s="81"/>
      <c r="DN159" s="81"/>
      <c r="DO159" s="81"/>
      <c r="DP159" s="81"/>
      <c r="DQ159" s="81"/>
      <c r="DR159" s="81"/>
      <c r="DS159" s="81"/>
      <c r="DT159" s="81"/>
      <c r="DU159" s="81"/>
      <c r="DV159" s="81"/>
      <c r="DW159" s="81"/>
      <c r="DX159" s="81"/>
      <c r="DY159" s="81"/>
      <c r="DZ159" s="81"/>
      <c r="EA159" s="81"/>
      <c r="EB159" s="81"/>
      <c r="EC159" s="81"/>
      <c r="ED159" s="81"/>
      <c r="EE159" s="81"/>
      <c r="EF159" s="81"/>
      <c r="EG159" s="81"/>
      <c r="EH159" s="81"/>
      <c r="EI159" s="81"/>
      <c r="EJ159" s="81"/>
      <c r="EK159" s="81"/>
      <c r="EL159" s="81"/>
      <c r="EM159" s="81"/>
      <c r="EN159" s="81"/>
      <c r="EO159" s="81"/>
      <c r="EP159" s="81"/>
      <c r="EQ159" s="81"/>
      <c r="ER159" s="81"/>
      <c r="ES159" s="81"/>
      <c r="ET159" s="81"/>
      <c r="EU159" s="81"/>
      <c r="EV159" s="81"/>
      <c r="EW159" s="81"/>
      <c r="EX159" s="81"/>
      <c r="EY159" s="81"/>
      <c r="EZ159" s="81"/>
      <c r="FA159" s="81"/>
      <c r="FB159" s="81"/>
      <c r="FC159" s="81"/>
      <c r="FD159" s="81"/>
      <c r="FE159" s="81"/>
      <c r="FF159" s="81"/>
      <c r="FG159" s="81"/>
      <c r="FH159" s="81"/>
      <c r="FI159" s="81"/>
      <c r="FJ159" s="81"/>
      <c r="FK159" s="81"/>
      <c r="FL159" s="81"/>
      <c r="FM159" s="81"/>
      <c r="FN159" s="81"/>
      <c r="FO159" s="81"/>
      <c r="FP159" s="81"/>
      <c r="FQ159" s="81"/>
      <c r="FR159" s="119"/>
      <c r="FS159" s="81"/>
      <c r="FT159" s="81"/>
      <c r="FU159" s="81"/>
      <c r="FV159" s="81"/>
      <c r="FW159" s="81"/>
      <c r="FX159" s="81"/>
      <c r="FY159" s="81"/>
    </row>
    <row r="160" spans="1:181" ht="12.75">
      <c r="A160" s="489"/>
      <c r="B160" s="490"/>
      <c r="C160" s="490"/>
      <c r="D160" s="491"/>
      <c r="E160" s="81"/>
      <c r="F160" s="81"/>
      <c r="G160" s="379"/>
      <c r="H160" s="379"/>
      <c r="I160" s="379"/>
      <c r="J160" s="379"/>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81"/>
      <c r="BZ160" s="81"/>
      <c r="CA160" s="81"/>
      <c r="CB160" s="81"/>
      <c r="CC160" s="81"/>
      <c r="CD160" s="81"/>
      <c r="CE160" s="81"/>
      <c r="CF160" s="81"/>
      <c r="CG160" s="81"/>
      <c r="CH160" s="81"/>
      <c r="CI160" s="81"/>
      <c r="CJ160" s="81"/>
      <c r="CK160" s="81"/>
      <c r="CL160" s="81"/>
      <c r="CM160" s="81"/>
      <c r="CN160" s="81"/>
      <c r="CO160" s="81"/>
      <c r="CP160" s="81"/>
      <c r="CQ160" s="81"/>
      <c r="CR160" s="81"/>
      <c r="CS160" s="81"/>
      <c r="CT160" s="81"/>
      <c r="CU160" s="81"/>
      <c r="CV160" s="81"/>
      <c r="CW160" s="81"/>
      <c r="CX160" s="81"/>
      <c r="CY160" s="81"/>
      <c r="CZ160" s="81"/>
      <c r="DA160" s="81"/>
      <c r="DB160" s="81"/>
      <c r="DC160" s="81"/>
      <c r="DD160" s="81"/>
      <c r="DE160" s="81"/>
      <c r="DF160" s="81"/>
      <c r="DG160" s="81"/>
      <c r="DH160" s="81"/>
      <c r="DI160" s="81"/>
      <c r="DJ160" s="81"/>
      <c r="DK160" s="81"/>
      <c r="DL160" s="81"/>
      <c r="DM160" s="81"/>
      <c r="DN160" s="81"/>
      <c r="DO160" s="81"/>
      <c r="DP160" s="81"/>
      <c r="DQ160" s="81"/>
      <c r="DR160" s="81"/>
      <c r="DS160" s="81"/>
      <c r="DT160" s="81"/>
      <c r="DU160" s="81"/>
      <c r="DV160" s="81"/>
      <c r="DW160" s="81"/>
      <c r="DX160" s="81"/>
      <c r="DY160" s="81"/>
      <c r="DZ160" s="81"/>
      <c r="EA160" s="81"/>
      <c r="EB160" s="81"/>
      <c r="EC160" s="81"/>
      <c r="ED160" s="81"/>
      <c r="EE160" s="81"/>
      <c r="EF160" s="81"/>
      <c r="EG160" s="81"/>
      <c r="EH160" s="81"/>
      <c r="EI160" s="81"/>
      <c r="EJ160" s="81"/>
      <c r="EK160" s="81"/>
      <c r="EL160" s="81"/>
      <c r="EM160" s="81"/>
      <c r="EN160" s="81"/>
      <c r="EO160" s="81"/>
      <c r="EP160" s="81"/>
      <c r="EQ160" s="81"/>
      <c r="ER160" s="81"/>
      <c r="ES160" s="81"/>
      <c r="ET160" s="81"/>
      <c r="EU160" s="81"/>
      <c r="EV160" s="81"/>
      <c r="EW160" s="81"/>
      <c r="EX160" s="81"/>
      <c r="EY160" s="81"/>
      <c r="EZ160" s="81"/>
      <c r="FA160" s="81"/>
      <c r="FB160" s="81"/>
      <c r="FC160" s="81"/>
      <c r="FD160" s="81"/>
      <c r="FE160" s="81"/>
      <c r="FF160" s="81"/>
      <c r="FG160" s="81"/>
      <c r="FH160" s="81"/>
      <c r="FI160" s="81"/>
      <c r="FJ160" s="81"/>
      <c r="FK160" s="81"/>
      <c r="FL160" s="81"/>
      <c r="FM160" s="81"/>
      <c r="FN160" s="81"/>
      <c r="FO160" s="81"/>
      <c r="FP160" s="81"/>
      <c r="FQ160" s="81"/>
      <c r="FR160" s="81"/>
      <c r="FS160" s="81"/>
      <c r="FT160" s="81"/>
      <c r="FU160" s="81"/>
      <c r="FV160" s="81"/>
      <c r="FW160" s="81"/>
      <c r="FX160" s="81"/>
      <c r="FY160" s="81"/>
    </row>
    <row r="161" spans="1:181" ht="12.75">
      <c r="A161" s="492"/>
      <c r="B161" s="493"/>
      <c r="C161" s="493"/>
      <c r="D161" s="494"/>
      <c r="E161" s="81"/>
      <c r="F161" s="81"/>
      <c r="G161" s="379"/>
      <c r="H161" s="379"/>
      <c r="I161" s="379"/>
      <c r="J161" s="379"/>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c r="CE161" s="81"/>
      <c r="CF161" s="81"/>
      <c r="CG161" s="81"/>
      <c r="CH161" s="81"/>
      <c r="CI161" s="81"/>
      <c r="CJ161" s="81"/>
      <c r="CK161" s="81"/>
      <c r="CL161" s="81"/>
      <c r="CM161" s="81"/>
      <c r="CN161" s="81"/>
      <c r="CO161" s="81"/>
      <c r="CP161" s="81"/>
      <c r="CQ161" s="81"/>
      <c r="CR161" s="81"/>
      <c r="CS161" s="81"/>
      <c r="CT161" s="81"/>
      <c r="CU161" s="81"/>
      <c r="CV161" s="81"/>
      <c r="CW161" s="81"/>
      <c r="CX161" s="81"/>
      <c r="CY161" s="81"/>
      <c r="CZ161" s="81"/>
      <c r="DA161" s="81"/>
      <c r="DB161" s="81"/>
      <c r="DC161" s="81"/>
      <c r="DD161" s="81"/>
      <c r="DE161" s="81"/>
      <c r="DF161" s="81"/>
      <c r="DG161" s="81"/>
      <c r="DH161" s="81"/>
      <c r="DI161" s="81"/>
      <c r="DJ161" s="81"/>
      <c r="DK161" s="81"/>
      <c r="DL161" s="81"/>
      <c r="DM161" s="81"/>
      <c r="DN161" s="81"/>
      <c r="DO161" s="81"/>
      <c r="DP161" s="81"/>
      <c r="DQ161" s="81"/>
      <c r="DR161" s="81"/>
      <c r="DS161" s="81"/>
      <c r="DT161" s="81"/>
      <c r="DU161" s="81"/>
      <c r="DV161" s="81"/>
      <c r="DW161" s="81"/>
      <c r="DX161" s="81"/>
      <c r="DY161" s="81"/>
      <c r="DZ161" s="81"/>
      <c r="EA161" s="81"/>
      <c r="EB161" s="81"/>
      <c r="EC161" s="81"/>
      <c r="ED161" s="81"/>
      <c r="EE161" s="81"/>
      <c r="EF161" s="81"/>
      <c r="EG161" s="81"/>
      <c r="EH161" s="81"/>
      <c r="EI161" s="81"/>
      <c r="EJ161" s="81"/>
      <c r="EK161" s="81"/>
      <c r="EL161" s="81"/>
      <c r="EM161" s="81"/>
      <c r="EN161" s="81"/>
      <c r="EO161" s="81"/>
      <c r="EP161" s="81"/>
      <c r="EQ161" s="81"/>
      <c r="ER161" s="81"/>
      <c r="ES161" s="81"/>
      <c r="ET161" s="81"/>
      <c r="EU161" s="81"/>
      <c r="EV161" s="81"/>
      <c r="EW161" s="81"/>
      <c r="EX161" s="81"/>
      <c r="EY161" s="81"/>
      <c r="EZ161" s="81"/>
      <c r="FA161" s="81"/>
      <c r="FB161" s="81"/>
      <c r="FC161" s="81"/>
      <c r="FD161" s="81"/>
      <c r="FE161" s="81"/>
      <c r="FF161" s="81"/>
      <c r="FG161" s="81"/>
      <c r="FH161" s="81"/>
      <c r="FI161" s="81"/>
      <c r="FJ161" s="81"/>
      <c r="FK161" s="81"/>
      <c r="FL161" s="81"/>
      <c r="FM161" s="81"/>
      <c r="FN161" s="81"/>
      <c r="FO161" s="81"/>
      <c r="FP161" s="81"/>
      <c r="FQ161" s="81"/>
      <c r="FR161" s="81"/>
      <c r="FS161" s="81"/>
      <c r="FT161" s="81"/>
      <c r="FU161" s="81"/>
      <c r="FV161" s="81"/>
      <c r="FW161" s="81"/>
      <c r="FX161" s="81"/>
      <c r="FY161" s="81"/>
    </row>
    <row r="162" spans="1:181" ht="12.75">
      <c r="A162" s="492"/>
      <c r="B162" s="493"/>
      <c r="C162" s="493"/>
      <c r="D162" s="494"/>
      <c r="E162" s="81"/>
      <c r="F162" s="81"/>
      <c r="G162" s="379"/>
      <c r="H162" s="379"/>
      <c r="I162" s="379"/>
      <c r="J162" s="379"/>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81"/>
      <c r="BZ162" s="81"/>
      <c r="CA162" s="81"/>
      <c r="CB162" s="81"/>
      <c r="CC162" s="81"/>
      <c r="CD162" s="81"/>
      <c r="CE162" s="81"/>
      <c r="CF162" s="81"/>
      <c r="CG162" s="81"/>
      <c r="CH162" s="81"/>
      <c r="CI162" s="81"/>
      <c r="CJ162" s="81"/>
      <c r="CK162" s="81"/>
      <c r="CL162" s="81"/>
      <c r="CM162" s="81"/>
      <c r="CN162" s="81"/>
      <c r="CO162" s="81"/>
      <c r="CP162" s="81"/>
      <c r="CQ162" s="81"/>
      <c r="CR162" s="81"/>
      <c r="CS162" s="81"/>
      <c r="CT162" s="81"/>
      <c r="CU162" s="81"/>
      <c r="CV162" s="81"/>
      <c r="CW162" s="81"/>
      <c r="CX162" s="81"/>
      <c r="CY162" s="81"/>
      <c r="CZ162" s="81"/>
      <c r="DA162" s="81"/>
      <c r="DB162" s="81"/>
      <c r="DC162" s="81"/>
      <c r="DD162" s="81"/>
      <c r="DE162" s="81"/>
      <c r="DF162" s="81"/>
      <c r="DG162" s="81"/>
      <c r="DH162" s="81"/>
      <c r="DI162" s="81"/>
      <c r="DJ162" s="81"/>
      <c r="DK162" s="81"/>
      <c r="DL162" s="81"/>
      <c r="DM162" s="81"/>
      <c r="DN162" s="81"/>
      <c r="DO162" s="81"/>
      <c r="DP162" s="81"/>
      <c r="DQ162" s="81"/>
      <c r="DR162" s="81"/>
      <c r="DS162" s="81"/>
      <c r="DT162" s="81"/>
      <c r="DU162" s="81"/>
      <c r="DV162" s="81"/>
      <c r="DW162" s="81"/>
      <c r="DX162" s="81"/>
      <c r="DY162" s="81"/>
      <c r="DZ162" s="81"/>
      <c r="EA162" s="81"/>
      <c r="EB162" s="81"/>
      <c r="EC162" s="81"/>
      <c r="ED162" s="81"/>
      <c r="EE162" s="81"/>
      <c r="EF162" s="81"/>
      <c r="EG162" s="81"/>
      <c r="EH162" s="81"/>
      <c r="EI162" s="81"/>
      <c r="EJ162" s="81"/>
      <c r="EK162" s="81"/>
      <c r="EL162" s="81"/>
      <c r="EM162" s="81"/>
      <c r="EN162" s="81"/>
      <c r="EO162" s="81"/>
      <c r="EP162" s="81"/>
      <c r="EQ162" s="81"/>
      <c r="ER162" s="81"/>
      <c r="ES162" s="81"/>
      <c r="ET162" s="81"/>
      <c r="EU162" s="81"/>
      <c r="EV162" s="81"/>
      <c r="EW162" s="81"/>
      <c r="EX162" s="81"/>
      <c r="EY162" s="81"/>
      <c r="EZ162" s="81"/>
      <c r="FA162" s="81"/>
      <c r="FB162" s="81"/>
      <c r="FC162" s="81"/>
      <c r="FD162" s="81"/>
      <c r="FE162" s="81"/>
      <c r="FF162" s="81"/>
      <c r="FG162" s="81"/>
      <c r="FH162" s="81"/>
      <c r="FI162" s="81"/>
      <c r="FJ162" s="81"/>
      <c r="FK162" s="81"/>
      <c r="FL162" s="81"/>
      <c r="FM162" s="81"/>
      <c r="FN162" s="81"/>
      <c r="FO162" s="81"/>
      <c r="FP162" s="81"/>
      <c r="FQ162" s="81"/>
      <c r="FR162" s="81"/>
      <c r="FS162" s="81"/>
      <c r="FT162" s="81"/>
      <c r="FU162" s="81"/>
      <c r="FV162" s="81"/>
      <c r="FW162" s="81"/>
      <c r="FX162" s="81"/>
      <c r="FY162" s="81"/>
    </row>
    <row r="163" spans="1:181" ht="12.75">
      <c r="A163" s="492"/>
      <c r="B163" s="493"/>
      <c r="C163" s="493"/>
      <c r="D163" s="494"/>
      <c r="E163" s="81"/>
      <c r="F163" s="81"/>
      <c r="G163" s="379"/>
      <c r="H163" s="379"/>
      <c r="I163" s="379"/>
      <c r="J163" s="379"/>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1"/>
      <c r="CD163" s="81"/>
      <c r="CE163" s="81"/>
      <c r="CF163" s="81"/>
      <c r="CG163" s="81"/>
      <c r="CH163" s="81"/>
      <c r="CI163" s="81"/>
      <c r="CJ163" s="81"/>
      <c r="CK163" s="81"/>
      <c r="CL163" s="81"/>
      <c r="CM163" s="81"/>
      <c r="CN163" s="81"/>
      <c r="CO163" s="81"/>
      <c r="CP163" s="81"/>
      <c r="CQ163" s="81"/>
      <c r="CR163" s="81"/>
      <c r="CS163" s="81"/>
      <c r="CT163" s="81"/>
      <c r="CU163" s="81"/>
      <c r="CV163" s="81"/>
      <c r="CW163" s="81"/>
      <c r="CX163" s="81"/>
      <c r="CY163" s="81"/>
      <c r="CZ163" s="81"/>
      <c r="DA163" s="81"/>
      <c r="DB163" s="81"/>
      <c r="DC163" s="81"/>
      <c r="DD163" s="81"/>
      <c r="DE163" s="81"/>
      <c r="DF163" s="81"/>
      <c r="DG163" s="81"/>
      <c r="DH163" s="81"/>
      <c r="DI163" s="81"/>
      <c r="DJ163" s="81"/>
      <c r="DK163" s="81"/>
      <c r="DL163" s="81"/>
      <c r="DM163" s="81"/>
      <c r="DN163" s="81"/>
      <c r="DO163" s="81"/>
      <c r="DP163" s="81"/>
      <c r="DQ163" s="81"/>
      <c r="DR163" s="81"/>
      <c r="DS163" s="81"/>
      <c r="DT163" s="81"/>
      <c r="DU163" s="81"/>
      <c r="DV163" s="81"/>
      <c r="DW163" s="81"/>
      <c r="DX163" s="81"/>
      <c r="DY163" s="81"/>
      <c r="DZ163" s="81"/>
      <c r="EA163" s="81"/>
      <c r="EB163" s="81"/>
      <c r="EC163" s="81"/>
      <c r="ED163" s="81"/>
      <c r="EE163" s="81"/>
      <c r="EF163" s="81"/>
      <c r="EG163" s="81"/>
      <c r="EH163" s="81"/>
      <c r="EI163" s="81"/>
      <c r="EJ163" s="81"/>
      <c r="EK163" s="81"/>
      <c r="EL163" s="81"/>
      <c r="EM163" s="81"/>
      <c r="EN163" s="81"/>
      <c r="EO163" s="81"/>
      <c r="EP163" s="81"/>
      <c r="EQ163" s="81"/>
      <c r="ER163" s="81"/>
      <c r="ES163" s="81"/>
      <c r="ET163" s="81"/>
      <c r="EU163" s="81"/>
      <c r="EV163" s="81"/>
      <c r="EW163" s="81"/>
      <c r="EX163" s="81"/>
      <c r="EY163" s="81"/>
      <c r="EZ163" s="81"/>
      <c r="FA163" s="81"/>
      <c r="FB163" s="81"/>
      <c r="FC163" s="81"/>
      <c r="FD163" s="81"/>
      <c r="FE163" s="81"/>
      <c r="FF163" s="81"/>
      <c r="FG163" s="81"/>
      <c r="FH163" s="81"/>
      <c r="FI163" s="81"/>
      <c r="FJ163" s="81"/>
      <c r="FK163" s="81"/>
      <c r="FL163" s="81"/>
      <c r="FM163" s="81"/>
      <c r="FN163" s="81"/>
      <c r="FO163" s="81"/>
      <c r="FP163" s="81"/>
      <c r="FQ163" s="81"/>
      <c r="FR163" s="81"/>
      <c r="FS163" s="81"/>
      <c r="FT163" s="81"/>
      <c r="FU163" s="81"/>
      <c r="FV163" s="81"/>
      <c r="FW163" s="81"/>
      <c r="FX163" s="81"/>
      <c r="FY163" s="81"/>
    </row>
    <row r="164" spans="1:181" ht="12.75">
      <c r="A164" s="492"/>
      <c r="B164" s="493"/>
      <c r="C164" s="493"/>
      <c r="D164" s="494"/>
      <c r="E164" s="81"/>
      <c r="F164" s="81"/>
      <c r="G164" s="379"/>
      <c r="H164" s="379"/>
      <c r="I164" s="379"/>
      <c r="J164" s="379"/>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1"/>
      <c r="CD164" s="81"/>
      <c r="CE164" s="81"/>
      <c r="CF164" s="81"/>
      <c r="CG164" s="81"/>
      <c r="CH164" s="81"/>
      <c r="CI164" s="81"/>
      <c r="CJ164" s="81"/>
      <c r="CK164" s="81"/>
      <c r="CL164" s="81"/>
      <c r="CM164" s="81"/>
      <c r="CN164" s="81"/>
      <c r="CO164" s="81"/>
      <c r="CP164" s="81"/>
      <c r="CQ164" s="81"/>
      <c r="CR164" s="81"/>
      <c r="CS164" s="81"/>
      <c r="CT164" s="81"/>
      <c r="CU164" s="81"/>
      <c r="CV164" s="81"/>
      <c r="CW164" s="81"/>
      <c r="CX164" s="81"/>
      <c r="CY164" s="81"/>
      <c r="CZ164" s="81"/>
      <c r="DA164" s="81"/>
      <c r="DB164" s="81"/>
      <c r="DC164" s="81"/>
      <c r="DD164" s="81"/>
      <c r="DE164" s="81"/>
      <c r="DF164" s="81"/>
      <c r="DG164" s="81"/>
      <c r="DH164" s="81"/>
      <c r="DI164" s="81"/>
      <c r="DJ164" s="81"/>
      <c r="DK164" s="81"/>
      <c r="DL164" s="81"/>
      <c r="DM164" s="81"/>
      <c r="DN164" s="81"/>
      <c r="DO164" s="81"/>
      <c r="DP164" s="81"/>
      <c r="DQ164" s="81"/>
      <c r="DR164" s="81"/>
      <c r="DS164" s="81"/>
      <c r="DT164" s="81"/>
      <c r="DU164" s="81"/>
      <c r="DV164" s="81"/>
      <c r="DW164" s="81"/>
      <c r="DX164" s="81"/>
      <c r="DY164" s="81"/>
      <c r="DZ164" s="81"/>
      <c r="EA164" s="81"/>
      <c r="EB164" s="81"/>
      <c r="EC164" s="81"/>
      <c r="ED164" s="81"/>
      <c r="EE164" s="81"/>
      <c r="EF164" s="81"/>
      <c r="EG164" s="81"/>
      <c r="EH164" s="81"/>
      <c r="EI164" s="81"/>
      <c r="EJ164" s="81"/>
      <c r="EK164" s="81"/>
      <c r="EL164" s="81"/>
      <c r="EM164" s="81"/>
      <c r="EN164" s="81"/>
      <c r="EO164" s="81"/>
      <c r="EP164" s="81"/>
      <c r="EQ164" s="81"/>
      <c r="ER164" s="81"/>
      <c r="ES164" s="81"/>
      <c r="ET164" s="81"/>
      <c r="EU164" s="81"/>
      <c r="EV164" s="81"/>
      <c r="EW164" s="81"/>
      <c r="EX164" s="81"/>
      <c r="EY164" s="81"/>
      <c r="EZ164" s="81"/>
      <c r="FA164" s="81"/>
      <c r="FB164" s="81"/>
      <c r="FC164" s="81"/>
      <c r="FD164" s="81"/>
      <c r="FE164" s="81"/>
      <c r="FF164" s="81"/>
      <c r="FG164" s="81"/>
      <c r="FH164" s="81"/>
      <c r="FI164" s="81"/>
      <c r="FJ164" s="81"/>
      <c r="FK164" s="81"/>
      <c r="FL164" s="81"/>
      <c r="FM164" s="81"/>
      <c r="FN164" s="81"/>
      <c r="FO164" s="81"/>
      <c r="FP164" s="81"/>
      <c r="FQ164" s="81"/>
      <c r="FR164" s="81"/>
      <c r="FS164" s="81"/>
      <c r="FT164" s="81"/>
      <c r="FU164" s="81"/>
      <c r="FV164" s="81"/>
      <c r="FW164" s="81"/>
      <c r="FX164" s="81"/>
      <c r="FY164" s="81"/>
    </row>
    <row r="165" spans="1:181" ht="12.75">
      <c r="A165" s="492"/>
      <c r="B165" s="493"/>
      <c r="C165" s="493"/>
      <c r="D165" s="494"/>
      <c r="E165" s="81"/>
      <c r="F165" s="81"/>
      <c r="G165" s="379"/>
      <c r="H165" s="379"/>
      <c r="I165" s="379"/>
      <c r="J165" s="379"/>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c r="CR165" s="81"/>
      <c r="CS165" s="81"/>
      <c r="CT165" s="81"/>
      <c r="CU165" s="81"/>
      <c r="CV165" s="81"/>
      <c r="CW165" s="81"/>
      <c r="CX165" s="81"/>
      <c r="CY165" s="81"/>
      <c r="CZ165" s="81"/>
      <c r="DA165" s="81"/>
      <c r="DB165" s="81"/>
      <c r="DC165" s="81"/>
      <c r="DD165" s="81"/>
      <c r="DE165" s="81"/>
      <c r="DF165" s="81"/>
      <c r="DG165" s="81"/>
      <c r="DH165" s="81"/>
      <c r="DI165" s="81"/>
      <c r="DJ165" s="81"/>
      <c r="DK165" s="81"/>
      <c r="DL165" s="81"/>
      <c r="DM165" s="81"/>
      <c r="DN165" s="81"/>
      <c r="DO165" s="81"/>
      <c r="DP165" s="81"/>
      <c r="DQ165" s="81"/>
      <c r="DR165" s="81"/>
      <c r="DS165" s="81"/>
      <c r="DT165" s="81"/>
      <c r="DU165" s="81"/>
      <c r="DV165" s="81"/>
      <c r="DW165" s="81"/>
      <c r="DX165" s="81"/>
      <c r="DY165" s="81"/>
      <c r="DZ165" s="81"/>
      <c r="EA165" s="81"/>
      <c r="EB165" s="81"/>
      <c r="EC165" s="81"/>
      <c r="ED165" s="81"/>
      <c r="EE165" s="81"/>
      <c r="EF165" s="81"/>
      <c r="EG165" s="81"/>
      <c r="EH165" s="81"/>
      <c r="EI165" s="81"/>
      <c r="EJ165" s="81"/>
      <c r="EK165" s="81"/>
      <c r="EL165" s="81"/>
      <c r="EM165" s="81"/>
      <c r="EN165" s="81"/>
      <c r="EO165" s="81"/>
      <c r="EP165" s="81"/>
      <c r="EQ165" s="81"/>
      <c r="ER165" s="81"/>
      <c r="ES165" s="81"/>
      <c r="ET165" s="81"/>
      <c r="EU165" s="81"/>
      <c r="EV165" s="81"/>
      <c r="EW165" s="81"/>
      <c r="EX165" s="81"/>
      <c r="EY165" s="81"/>
      <c r="EZ165" s="81"/>
      <c r="FA165" s="81"/>
      <c r="FB165" s="81"/>
      <c r="FC165" s="81"/>
      <c r="FD165" s="81"/>
      <c r="FE165" s="81"/>
      <c r="FF165" s="81"/>
      <c r="FG165" s="81"/>
      <c r="FH165" s="81"/>
      <c r="FI165" s="81"/>
      <c r="FJ165" s="81"/>
      <c r="FK165" s="81"/>
      <c r="FL165" s="81"/>
      <c r="FM165" s="81"/>
      <c r="FN165" s="81"/>
      <c r="FO165" s="81"/>
      <c r="FP165" s="81"/>
      <c r="FQ165" s="81"/>
      <c r="FR165" s="81"/>
      <c r="FS165" s="81"/>
      <c r="FT165" s="81"/>
      <c r="FU165" s="81"/>
      <c r="FV165" s="81"/>
      <c r="FW165" s="81"/>
      <c r="FX165" s="81"/>
      <c r="FY165" s="81"/>
    </row>
    <row r="166" spans="1:181" ht="12.75">
      <c r="A166" s="492"/>
      <c r="B166" s="493"/>
      <c r="C166" s="493"/>
      <c r="D166" s="494"/>
      <c r="E166" s="81"/>
      <c r="F166" s="81"/>
      <c r="G166" s="379"/>
      <c r="H166" s="379"/>
      <c r="I166" s="379"/>
      <c r="J166" s="379"/>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c r="CE166" s="81"/>
      <c r="CF166" s="81"/>
      <c r="CG166" s="81"/>
      <c r="CH166" s="81"/>
      <c r="CI166" s="81"/>
      <c r="CJ166" s="81"/>
      <c r="CK166" s="81"/>
      <c r="CL166" s="81"/>
      <c r="CM166" s="81"/>
      <c r="CN166" s="81"/>
      <c r="CO166" s="81"/>
      <c r="CP166" s="81"/>
      <c r="CQ166" s="81"/>
      <c r="CR166" s="81"/>
      <c r="CS166" s="81"/>
      <c r="CT166" s="81"/>
      <c r="CU166" s="81"/>
      <c r="CV166" s="81"/>
      <c r="CW166" s="81"/>
      <c r="CX166" s="81"/>
      <c r="CY166" s="81"/>
      <c r="CZ166" s="81"/>
      <c r="DA166" s="81"/>
      <c r="DB166" s="81"/>
      <c r="DC166" s="81"/>
      <c r="DD166" s="81"/>
      <c r="DE166" s="81"/>
      <c r="DF166" s="81"/>
      <c r="DG166" s="81"/>
      <c r="DH166" s="81"/>
      <c r="DI166" s="81"/>
      <c r="DJ166" s="81"/>
      <c r="DK166" s="81"/>
      <c r="DL166" s="81"/>
      <c r="DM166" s="81"/>
      <c r="DN166" s="81"/>
      <c r="DO166" s="81"/>
      <c r="DP166" s="81"/>
      <c r="DQ166" s="81"/>
      <c r="DR166" s="81"/>
      <c r="DS166" s="81"/>
      <c r="DT166" s="81"/>
      <c r="DU166" s="81"/>
      <c r="DV166" s="81"/>
      <c r="DW166" s="81"/>
      <c r="DX166" s="81"/>
      <c r="DY166" s="81"/>
      <c r="DZ166" s="81"/>
      <c r="EA166" s="81"/>
      <c r="EB166" s="81"/>
      <c r="EC166" s="81"/>
      <c r="ED166" s="81"/>
      <c r="EE166" s="81"/>
      <c r="EF166" s="81"/>
      <c r="EG166" s="81"/>
      <c r="EH166" s="81"/>
      <c r="EI166" s="81"/>
      <c r="EJ166" s="81"/>
      <c r="EK166" s="81"/>
      <c r="EL166" s="81"/>
      <c r="EM166" s="81"/>
      <c r="EN166" s="81"/>
      <c r="EO166" s="81"/>
      <c r="EP166" s="81"/>
      <c r="EQ166" s="81"/>
      <c r="ER166" s="81"/>
      <c r="ES166" s="81"/>
      <c r="ET166" s="81"/>
      <c r="EU166" s="81"/>
      <c r="EV166" s="81"/>
      <c r="EW166" s="81"/>
      <c r="EX166" s="81"/>
      <c r="EY166" s="81"/>
      <c r="EZ166" s="81"/>
      <c r="FA166" s="81"/>
      <c r="FB166" s="81"/>
      <c r="FC166" s="81"/>
      <c r="FD166" s="81"/>
      <c r="FE166" s="81"/>
      <c r="FF166" s="81"/>
      <c r="FG166" s="81"/>
      <c r="FH166" s="81"/>
      <c r="FI166" s="81"/>
      <c r="FJ166" s="81"/>
      <c r="FK166" s="81"/>
      <c r="FL166" s="81"/>
      <c r="FM166" s="81"/>
      <c r="FN166" s="81"/>
      <c r="FO166" s="81"/>
      <c r="FP166" s="81"/>
      <c r="FQ166" s="81"/>
      <c r="FR166" s="81"/>
      <c r="FS166" s="81"/>
      <c r="FT166" s="81"/>
      <c r="FU166" s="81"/>
      <c r="FV166" s="81"/>
      <c r="FW166" s="81"/>
      <c r="FX166" s="81"/>
      <c r="FY166" s="81"/>
    </row>
    <row r="167" spans="1:181" ht="12.75">
      <c r="A167" s="492"/>
      <c r="B167" s="493"/>
      <c r="C167" s="493"/>
      <c r="D167" s="494"/>
      <c r="E167" s="81"/>
      <c r="F167" s="81"/>
      <c r="G167" s="379"/>
      <c r="H167" s="379"/>
      <c r="I167" s="379"/>
      <c r="J167" s="379"/>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81"/>
      <c r="BZ167" s="81"/>
      <c r="CA167" s="81"/>
      <c r="CB167" s="81"/>
      <c r="CC167" s="81"/>
      <c r="CD167" s="81"/>
      <c r="CE167" s="81"/>
      <c r="CF167" s="81"/>
      <c r="CG167" s="81"/>
      <c r="CH167" s="81"/>
      <c r="CI167" s="81"/>
      <c r="CJ167" s="81"/>
      <c r="CK167" s="81"/>
      <c r="CL167" s="81"/>
      <c r="CM167" s="81"/>
      <c r="CN167" s="81"/>
      <c r="CO167" s="81"/>
      <c r="CP167" s="81"/>
      <c r="CQ167" s="81"/>
      <c r="CR167" s="81"/>
      <c r="CS167" s="81"/>
      <c r="CT167" s="81"/>
      <c r="CU167" s="81"/>
      <c r="CV167" s="81"/>
      <c r="CW167" s="81"/>
      <c r="CX167" s="81"/>
      <c r="CY167" s="81"/>
      <c r="CZ167" s="81"/>
      <c r="DA167" s="81"/>
      <c r="DB167" s="81"/>
      <c r="DC167" s="81"/>
      <c r="DD167" s="81"/>
      <c r="DE167" s="81"/>
      <c r="DF167" s="81"/>
      <c r="DG167" s="81"/>
      <c r="DH167" s="81"/>
      <c r="DI167" s="81"/>
      <c r="DJ167" s="81"/>
      <c r="DK167" s="81"/>
      <c r="DL167" s="81"/>
      <c r="DM167" s="81"/>
      <c r="DN167" s="81"/>
      <c r="DO167" s="81"/>
      <c r="DP167" s="81"/>
      <c r="DQ167" s="81"/>
      <c r="DR167" s="81"/>
      <c r="DS167" s="81"/>
      <c r="DT167" s="81"/>
      <c r="DU167" s="81"/>
      <c r="DV167" s="81"/>
      <c r="DW167" s="81"/>
      <c r="DX167" s="81"/>
      <c r="DY167" s="81"/>
      <c r="DZ167" s="81"/>
      <c r="EA167" s="81"/>
      <c r="EB167" s="81"/>
      <c r="EC167" s="81"/>
      <c r="ED167" s="81"/>
      <c r="EE167" s="81"/>
      <c r="EF167" s="81"/>
      <c r="EG167" s="81"/>
      <c r="EH167" s="81"/>
      <c r="EI167" s="81"/>
      <c r="EJ167" s="81"/>
      <c r="EK167" s="81"/>
      <c r="EL167" s="81"/>
      <c r="EM167" s="81"/>
      <c r="EN167" s="81"/>
      <c r="EO167" s="81"/>
      <c r="EP167" s="81"/>
      <c r="EQ167" s="81"/>
      <c r="ER167" s="81"/>
      <c r="ES167" s="81"/>
      <c r="ET167" s="81"/>
      <c r="EU167" s="81"/>
      <c r="EV167" s="81"/>
      <c r="EW167" s="81"/>
      <c r="EX167" s="81"/>
      <c r="EY167" s="81"/>
      <c r="EZ167" s="81"/>
      <c r="FA167" s="81"/>
      <c r="FB167" s="81"/>
      <c r="FC167" s="81"/>
      <c r="FD167" s="81"/>
      <c r="FE167" s="81"/>
      <c r="FF167" s="81"/>
      <c r="FG167" s="81"/>
      <c r="FH167" s="81"/>
      <c r="FI167" s="81"/>
      <c r="FJ167" s="81"/>
      <c r="FK167" s="81"/>
      <c r="FL167" s="81"/>
      <c r="FM167" s="81"/>
      <c r="FN167" s="81"/>
      <c r="FO167" s="81"/>
      <c r="FP167" s="81"/>
      <c r="FQ167" s="81"/>
      <c r="FR167" s="81"/>
      <c r="FS167" s="81"/>
      <c r="FT167" s="81"/>
      <c r="FU167" s="81"/>
      <c r="FV167" s="81"/>
      <c r="FW167" s="81"/>
      <c r="FX167" s="81"/>
      <c r="FY167" s="81"/>
    </row>
    <row r="168" spans="1:181" ht="12.75">
      <c r="A168" s="492"/>
      <c r="B168" s="493"/>
      <c r="C168" s="493"/>
      <c r="D168" s="494"/>
      <c r="E168" s="81"/>
      <c r="F168" s="81"/>
      <c r="G168" s="379"/>
      <c r="H168" s="379"/>
      <c r="I168" s="379"/>
      <c r="J168" s="379"/>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81"/>
      <c r="BZ168" s="81"/>
      <c r="CA168" s="81"/>
      <c r="CB168" s="81"/>
      <c r="CC168" s="81"/>
      <c r="CD168" s="81"/>
      <c r="CE168" s="81"/>
      <c r="CF168" s="81"/>
      <c r="CG168" s="81"/>
      <c r="CH168" s="81"/>
      <c r="CI168" s="81"/>
      <c r="CJ168" s="81"/>
      <c r="CK168" s="81"/>
      <c r="CL168" s="81"/>
      <c r="CM168" s="81"/>
      <c r="CN168" s="81"/>
      <c r="CO168" s="81"/>
      <c r="CP168" s="81"/>
      <c r="CQ168" s="81"/>
      <c r="CR168" s="81"/>
      <c r="CS168" s="81"/>
      <c r="CT168" s="81"/>
      <c r="CU168" s="81"/>
      <c r="CV168" s="81"/>
      <c r="CW168" s="81"/>
      <c r="CX168" s="81"/>
      <c r="CY168" s="81"/>
      <c r="CZ168" s="81"/>
      <c r="DA168" s="81"/>
      <c r="DB168" s="81"/>
      <c r="DC168" s="81"/>
      <c r="DD168" s="81"/>
      <c r="DE168" s="81"/>
      <c r="DF168" s="81"/>
      <c r="DG168" s="81"/>
      <c r="DH168" s="81"/>
      <c r="DI168" s="81"/>
      <c r="DJ168" s="81"/>
      <c r="DK168" s="81"/>
      <c r="DL168" s="81"/>
      <c r="DM168" s="81"/>
      <c r="DN168" s="81"/>
      <c r="DO168" s="81"/>
      <c r="DP168" s="81"/>
      <c r="DQ168" s="81"/>
      <c r="DR168" s="81"/>
      <c r="DS168" s="81"/>
      <c r="DT168" s="81"/>
      <c r="DU168" s="81"/>
      <c r="DV168" s="81"/>
      <c r="DW168" s="81"/>
      <c r="DX168" s="81"/>
      <c r="DY168" s="81"/>
      <c r="DZ168" s="81"/>
      <c r="EA168" s="81"/>
      <c r="EB168" s="81"/>
      <c r="EC168" s="81"/>
      <c r="ED168" s="81"/>
      <c r="EE168" s="81"/>
      <c r="EF168" s="81"/>
      <c r="EG168" s="81"/>
      <c r="EH168" s="81"/>
      <c r="EI168" s="81"/>
      <c r="EJ168" s="81"/>
      <c r="EK168" s="81"/>
      <c r="EL168" s="81"/>
      <c r="EM168" s="81"/>
      <c r="EN168" s="81"/>
      <c r="EO168" s="81"/>
      <c r="EP168" s="81"/>
      <c r="EQ168" s="81"/>
      <c r="ER168" s="81"/>
      <c r="ES168" s="81"/>
      <c r="ET168" s="81"/>
      <c r="EU168" s="81"/>
      <c r="EV168" s="81"/>
      <c r="EW168" s="81"/>
      <c r="EX168" s="81"/>
      <c r="EY168" s="81"/>
      <c r="EZ168" s="81"/>
      <c r="FA168" s="81"/>
      <c r="FB168" s="81"/>
      <c r="FC168" s="81"/>
      <c r="FD168" s="81"/>
      <c r="FE168" s="81"/>
      <c r="FF168" s="81"/>
      <c r="FG168" s="81"/>
      <c r="FH168" s="81"/>
      <c r="FI168" s="81"/>
      <c r="FJ168" s="81"/>
      <c r="FK168" s="81"/>
      <c r="FL168" s="81"/>
      <c r="FM168" s="81"/>
      <c r="FN168" s="81"/>
      <c r="FO168" s="81"/>
      <c r="FP168" s="81"/>
      <c r="FQ168" s="81"/>
      <c r="FR168" s="81"/>
      <c r="FS168" s="81"/>
      <c r="FT168" s="81"/>
      <c r="FU168" s="81"/>
      <c r="FV168" s="81"/>
      <c r="FW168" s="81"/>
      <c r="FX168" s="81"/>
      <c r="FY168" s="81"/>
    </row>
    <row r="169" spans="1:181" ht="12.75">
      <c r="A169" s="492"/>
      <c r="B169" s="493"/>
      <c r="C169" s="493"/>
      <c r="D169" s="494"/>
      <c r="E169" s="81"/>
      <c r="F169" s="81"/>
      <c r="G169" s="379"/>
      <c r="H169" s="379"/>
      <c r="I169" s="379"/>
      <c r="J169" s="379"/>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1"/>
      <c r="CD169" s="81"/>
      <c r="CE169" s="81"/>
      <c r="CF169" s="81"/>
      <c r="CG169" s="81"/>
      <c r="CH169" s="81"/>
      <c r="CI169" s="81"/>
      <c r="CJ169" s="81"/>
      <c r="CK169" s="81"/>
      <c r="CL169" s="81"/>
      <c r="CM169" s="81"/>
      <c r="CN169" s="81"/>
      <c r="CO169" s="81"/>
      <c r="CP169" s="81"/>
      <c r="CQ169" s="81"/>
      <c r="CR169" s="81"/>
      <c r="CS169" s="81"/>
      <c r="CT169" s="81"/>
      <c r="CU169" s="81"/>
      <c r="CV169" s="81"/>
      <c r="CW169" s="81"/>
      <c r="CX169" s="81"/>
      <c r="CY169" s="81"/>
      <c r="CZ169" s="81"/>
      <c r="DA169" s="81"/>
      <c r="DB169" s="81"/>
      <c r="DC169" s="81"/>
      <c r="DD169" s="81"/>
      <c r="DE169" s="81"/>
      <c r="DF169" s="81"/>
      <c r="DG169" s="81"/>
      <c r="DH169" s="81"/>
      <c r="DI169" s="81"/>
      <c r="DJ169" s="81"/>
      <c r="DK169" s="81"/>
      <c r="DL169" s="81"/>
      <c r="DM169" s="81"/>
      <c r="DN169" s="81"/>
      <c r="DO169" s="81"/>
      <c r="DP169" s="81"/>
      <c r="DQ169" s="81"/>
      <c r="DR169" s="81"/>
      <c r="DS169" s="81"/>
      <c r="DT169" s="81"/>
      <c r="DU169" s="81"/>
      <c r="DV169" s="81"/>
      <c r="DW169" s="81"/>
      <c r="DX169" s="81"/>
      <c r="DY169" s="81"/>
      <c r="DZ169" s="81"/>
      <c r="EA169" s="81"/>
      <c r="EB169" s="81"/>
      <c r="EC169" s="81"/>
      <c r="ED169" s="81"/>
      <c r="EE169" s="81"/>
      <c r="EF169" s="81"/>
      <c r="EG169" s="81"/>
      <c r="EH169" s="81"/>
      <c r="EI169" s="81"/>
      <c r="EJ169" s="81"/>
      <c r="EK169" s="81"/>
      <c r="EL169" s="81"/>
      <c r="EM169" s="81"/>
      <c r="EN169" s="81"/>
      <c r="EO169" s="81"/>
      <c r="EP169" s="81"/>
      <c r="EQ169" s="81"/>
      <c r="ER169" s="81"/>
      <c r="ES169" s="81"/>
      <c r="ET169" s="81"/>
      <c r="EU169" s="81"/>
      <c r="EV169" s="81"/>
      <c r="EW169" s="81"/>
      <c r="EX169" s="81"/>
      <c r="EY169" s="81"/>
      <c r="EZ169" s="81"/>
      <c r="FA169" s="81"/>
      <c r="FB169" s="81"/>
      <c r="FC169" s="81"/>
      <c r="FD169" s="81"/>
      <c r="FE169" s="81"/>
      <c r="FF169" s="81"/>
      <c r="FG169" s="81"/>
      <c r="FH169" s="81"/>
      <c r="FI169" s="81"/>
      <c r="FJ169" s="81"/>
      <c r="FK169" s="81"/>
      <c r="FL169" s="81"/>
      <c r="FM169" s="81"/>
      <c r="FN169" s="81"/>
      <c r="FO169" s="81"/>
      <c r="FP169" s="81"/>
      <c r="FQ169" s="81"/>
      <c r="FR169" s="81"/>
      <c r="FS169" s="81"/>
      <c r="FT169" s="81"/>
      <c r="FU169" s="81"/>
      <c r="FV169" s="81"/>
      <c r="FW169" s="81"/>
      <c r="FX169" s="81"/>
      <c r="FY169" s="81"/>
    </row>
    <row r="170" spans="1:181" ht="12.75">
      <c r="A170" s="492"/>
      <c r="B170" s="493"/>
      <c r="C170" s="493"/>
      <c r="D170" s="494"/>
      <c r="E170" s="81"/>
      <c r="F170" s="81"/>
      <c r="G170" s="379"/>
      <c r="H170" s="379"/>
      <c r="I170" s="379"/>
      <c r="J170" s="379"/>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c r="CS170" s="81"/>
      <c r="CT170" s="81"/>
      <c r="CU170" s="81"/>
      <c r="CV170" s="81"/>
      <c r="CW170" s="81"/>
      <c r="CX170" s="81"/>
      <c r="CY170" s="81"/>
      <c r="CZ170" s="81"/>
      <c r="DA170" s="81"/>
      <c r="DB170" s="81"/>
      <c r="DC170" s="81"/>
      <c r="DD170" s="81"/>
      <c r="DE170" s="81"/>
      <c r="DF170" s="81"/>
      <c r="DG170" s="81"/>
      <c r="DH170" s="81"/>
      <c r="DI170" s="81"/>
      <c r="DJ170" s="81"/>
      <c r="DK170" s="81"/>
      <c r="DL170" s="81"/>
      <c r="DM170" s="81"/>
      <c r="DN170" s="81"/>
      <c r="DO170" s="81"/>
      <c r="DP170" s="81"/>
      <c r="DQ170" s="81"/>
      <c r="DR170" s="81"/>
      <c r="DS170" s="81"/>
      <c r="DT170" s="81"/>
      <c r="DU170" s="81"/>
      <c r="DV170" s="81"/>
      <c r="DW170" s="81"/>
      <c r="DX170" s="81"/>
      <c r="DY170" s="81"/>
      <c r="DZ170" s="81"/>
      <c r="EA170" s="81"/>
      <c r="EB170" s="81"/>
      <c r="EC170" s="81"/>
      <c r="ED170" s="81"/>
      <c r="EE170" s="81"/>
      <c r="EF170" s="81"/>
      <c r="EG170" s="81"/>
      <c r="EH170" s="81"/>
      <c r="EI170" s="81"/>
      <c r="EJ170" s="81"/>
      <c r="EK170" s="81"/>
      <c r="EL170" s="81"/>
      <c r="EM170" s="81"/>
      <c r="EN170" s="81"/>
      <c r="EO170" s="81"/>
      <c r="EP170" s="81"/>
      <c r="EQ170" s="81"/>
      <c r="ER170" s="81"/>
      <c r="ES170" s="81"/>
      <c r="ET170" s="81"/>
      <c r="EU170" s="81"/>
      <c r="EV170" s="81"/>
      <c r="EW170" s="81"/>
      <c r="EX170" s="81"/>
      <c r="EY170" s="81"/>
      <c r="EZ170" s="81"/>
      <c r="FA170" s="81"/>
      <c r="FB170" s="81"/>
      <c r="FC170" s="81"/>
      <c r="FD170" s="81"/>
      <c r="FE170" s="81"/>
      <c r="FF170" s="81"/>
      <c r="FG170" s="81"/>
      <c r="FH170" s="81"/>
      <c r="FI170" s="81"/>
      <c r="FJ170" s="81"/>
      <c r="FK170" s="81"/>
      <c r="FL170" s="81"/>
      <c r="FM170" s="81"/>
      <c r="FN170" s="81"/>
      <c r="FO170" s="81"/>
      <c r="FP170" s="81"/>
      <c r="FQ170" s="81"/>
      <c r="FR170" s="81"/>
      <c r="FS170" s="81"/>
      <c r="FT170" s="81"/>
      <c r="FU170" s="81"/>
      <c r="FV170" s="81"/>
      <c r="FW170" s="81"/>
      <c r="FX170" s="81"/>
      <c r="FY170" s="81"/>
    </row>
    <row r="171" spans="1:181" ht="12.75">
      <c r="A171" s="492"/>
      <c r="B171" s="493"/>
      <c r="C171" s="493"/>
      <c r="D171" s="494"/>
      <c r="E171" s="81"/>
      <c r="F171" s="81"/>
      <c r="G171" s="379"/>
      <c r="H171" s="379"/>
      <c r="I171" s="379"/>
      <c r="J171" s="379"/>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c r="CQ171" s="81"/>
      <c r="CR171" s="81"/>
      <c r="CS171" s="81"/>
      <c r="CT171" s="81"/>
      <c r="CU171" s="81"/>
      <c r="CV171" s="81"/>
      <c r="CW171" s="81"/>
      <c r="CX171" s="81"/>
      <c r="CY171" s="81"/>
      <c r="CZ171" s="81"/>
      <c r="DA171" s="81"/>
      <c r="DB171" s="81"/>
      <c r="DC171" s="81"/>
      <c r="DD171" s="81"/>
      <c r="DE171" s="81"/>
      <c r="DF171" s="81"/>
      <c r="DG171" s="81"/>
      <c r="DH171" s="81"/>
      <c r="DI171" s="81"/>
      <c r="DJ171" s="81"/>
      <c r="DK171" s="81"/>
      <c r="DL171" s="81"/>
      <c r="DM171" s="81"/>
      <c r="DN171" s="81"/>
      <c r="DO171" s="81"/>
      <c r="DP171" s="81"/>
      <c r="DQ171" s="81"/>
      <c r="DR171" s="81"/>
      <c r="DS171" s="81"/>
      <c r="DT171" s="81"/>
      <c r="DU171" s="81"/>
      <c r="DV171" s="81"/>
      <c r="DW171" s="81"/>
      <c r="DX171" s="81"/>
      <c r="DY171" s="81"/>
      <c r="DZ171" s="81"/>
      <c r="EA171" s="81"/>
      <c r="EB171" s="81"/>
      <c r="EC171" s="81"/>
      <c r="ED171" s="81"/>
      <c r="EE171" s="81"/>
      <c r="EF171" s="81"/>
      <c r="EG171" s="81"/>
      <c r="EH171" s="81"/>
      <c r="EI171" s="81"/>
      <c r="EJ171" s="81"/>
      <c r="EK171" s="81"/>
      <c r="EL171" s="81"/>
      <c r="EM171" s="81"/>
      <c r="EN171" s="81"/>
      <c r="EO171" s="81"/>
      <c r="EP171" s="81"/>
      <c r="EQ171" s="81"/>
      <c r="ER171" s="81"/>
      <c r="ES171" s="81"/>
      <c r="ET171" s="81"/>
      <c r="EU171" s="81"/>
      <c r="EV171" s="81"/>
      <c r="EW171" s="81"/>
      <c r="EX171" s="81"/>
      <c r="EY171" s="81"/>
      <c r="EZ171" s="81"/>
      <c r="FA171" s="81"/>
      <c r="FB171" s="81"/>
      <c r="FC171" s="81"/>
      <c r="FD171" s="81"/>
      <c r="FE171" s="81"/>
      <c r="FF171" s="81"/>
      <c r="FG171" s="81"/>
      <c r="FH171" s="81"/>
      <c r="FI171" s="81"/>
      <c r="FJ171" s="81"/>
      <c r="FK171" s="81"/>
      <c r="FL171" s="81"/>
      <c r="FM171" s="81"/>
      <c r="FN171" s="81"/>
      <c r="FO171" s="81"/>
      <c r="FP171" s="81"/>
      <c r="FQ171" s="81"/>
      <c r="FR171" s="81"/>
      <c r="FS171" s="81"/>
      <c r="FT171" s="81"/>
      <c r="FU171" s="81"/>
      <c r="FV171" s="81"/>
      <c r="FW171" s="81"/>
      <c r="FX171" s="81"/>
      <c r="FY171" s="81"/>
    </row>
    <row r="172" spans="1:181" ht="12.75">
      <c r="A172" s="492"/>
      <c r="B172" s="493"/>
      <c r="C172" s="493"/>
      <c r="D172" s="494"/>
      <c r="E172" s="81"/>
      <c r="F172" s="81"/>
      <c r="G172" s="379"/>
      <c r="H172" s="379"/>
      <c r="I172" s="379"/>
      <c r="J172" s="379"/>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c r="BW172" s="81"/>
      <c r="BX172" s="81"/>
      <c r="BY172" s="81"/>
      <c r="BZ172" s="81"/>
      <c r="CA172" s="81"/>
      <c r="CB172" s="81"/>
      <c r="CC172" s="81"/>
      <c r="CD172" s="81"/>
      <c r="CE172" s="81"/>
      <c r="CF172" s="81"/>
      <c r="CG172" s="81"/>
      <c r="CH172" s="81"/>
      <c r="CI172" s="81"/>
      <c r="CJ172" s="81"/>
      <c r="CK172" s="81"/>
      <c r="CL172" s="81"/>
      <c r="CM172" s="81"/>
      <c r="CN172" s="81"/>
      <c r="CO172" s="81"/>
      <c r="CP172" s="81"/>
      <c r="CQ172" s="81"/>
      <c r="CR172" s="81"/>
      <c r="CS172" s="81"/>
      <c r="CT172" s="81"/>
      <c r="CU172" s="81"/>
      <c r="CV172" s="81"/>
      <c r="CW172" s="81"/>
      <c r="CX172" s="81"/>
      <c r="CY172" s="81"/>
      <c r="CZ172" s="81"/>
      <c r="DA172" s="81"/>
      <c r="DB172" s="81"/>
      <c r="DC172" s="81"/>
      <c r="DD172" s="81"/>
      <c r="DE172" s="81"/>
      <c r="DF172" s="81"/>
      <c r="DG172" s="81"/>
      <c r="DH172" s="81"/>
      <c r="DI172" s="81"/>
      <c r="DJ172" s="81"/>
      <c r="DK172" s="81"/>
      <c r="DL172" s="81"/>
      <c r="DM172" s="81"/>
      <c r="DN172" s="81"/>
      <c r="DO172" s="81"/>
      <c r="DP172" s="81"/>
      <c r="DQ172" s="81"/>
      <c r="DR172" s="81"/>
      <c r="DS172" s="81"/>
      <c r="DT172" s="81"/>
      <c r="DU172" s="81"/>
      <c r="DV172" s="81"/>
      <c r="DW172" s="81"/>
      <c r="DX172" s="81"/>
      <c r="DY172" s="81"/>
      <c r="DZ172" s="81"/>
      <c r="EA172" s="81"/>
      <c r="EB172" s="81"/>
      <c r="EC172" s="81"/>
      <c r="ED172" s="81"/>
      <c r="EE172" s="81"/>
      <c r="EF172" s="81"/>
      <c r="EG172" s="81"/>
      <c r="EH172" s="81"/>
      <c r="EI172" s="81"/>
      <c r="EJ172" s="81"/>
      <c r="EK172" s="81"/>
      <c r="EL172" s="81"/>
      <c r="EM172" s="81"/>
      <c r="EN172" s="81"/>
      <c r="EO172" s="81"/>
      <c r="EP172" s="81"/>
      <c r="EQ172" s="81"/>
      <c r="ER172" s="81"/>
      <c r="ES172" s="81"/>
      <c r="ET172" s="81"/>
      <c r="EU172" s="81"/>
      <c r="EV172" s="81"/>
      <c r="EW172" s="81"/>
      <c r="EX172" s="81"/>
      <c r="EY172" s="81"/>
      <c r="EZ172" s="81"/>
      <c r="FA172" s="81"/>
      <c r="FB172" s="81"/>
      <c r="FC172" s="81"/>
      <c r="FD172" s="81"/>
      <c r="FE172" s="81"/>
      <c r="FF172" s="81"/>
      <c r="FG172" s="81"/>
      <c r="FH172" s="81"/>
      <c r="FI172" s="81"/>
      <c r="FJ172" s="81"/>
      <c r="FK172" s="81"/>
      <c r="FL172" s="81"/>
      <c r="FM172" s="81"/>
      <c r="FN172" s="81"/>
      <c r="FO172" s="81"/>
      <c r="FP172" s="81"/>
      <c r="FQ172" s="81"/>
      <c r="FR172" s="81"/>
      <c r="FS172" s="81"/>
      <c r="FT172" s="81"/>
      <c r="FU172" s="81"/>
      <c r="FV172" s="81"/>
      <c r="FW172" s="81"/>
      <c r="FX172" s="81"/>
      <c r="FY172" s="81"/>
    </row>
    <row r="173" spans="1:181" ht="12.75">
      <c r="A173" s="492"/>
      <c r="B173" s="493"/>
      <c r="C173" s="493"/>
      <c r="D173" s="494"/>
      <c r="E173" s="81"/>
      <c r="F173" s="81"/>
      <c r="G173" s="379"/>
      <c r="H173" s="379"/>
      <c r="I173" s="379"/>
      <c r="J173" s="379"/>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1"/>
      <c r="BQ173" s="81"/>
      <c r="BR173" s="81"/>
      <c r="BS173" s="81"/>
      <c r="BT173" s="81"/>
      <c r="BU173" s="81"/>
      <c r="BV173" s="81"/>
      <c r="BW173" s="81"/>
      <c r="BX173" s="81"/>
      <c r="BY173" s="81"/>
      <c r="BZ173" s="81"/>
      <c r="CA173" s="81"/>
      <c r="CB173" s="81"/>
      <c r="CC173" s="81"/>
      <c r="CD173" s="81"/>
      <c r="CE173" s="81"/>
      <c r="CF173" s="81"/>
      <c r="CG173" s="81"/>
      <c r="CH173" s="81"/>
      <c r="CI173" s="81"/>
      <c r="CJ173" s="81"/>
      <c r="CK173" s="81"/>
      <c r="CL173" s="81"/>
      <c r="CM173" s="81"/>
      <c r="CN173" s="81"/>
      <c r="CO173" s="81"/>
      <c r="CP173" s="81"/>
      <c r="CQ173" s="81"/>
      <c r="CR173" s="81"/>
      <c r="CS173" s="81"/>
      <c r="CT173" s="81"/>
      <c r="CU173" s="81"/>
      <c r="CV173" s="81"/>
      <c r="CW173" s="81"/>
      <c r="CX173" s="81"/>
      <c r="CY173" s="81"/>
      <c r="CZ173" s="81"/>
      <c r="DA173" s="81"/>
      <c r="DB173" s="81"/>
      <c r="DC173" s="81"/>
      <c r="DD173" s="81"/>
      <c r="DE173" s="81"/>
      <c r="DF173" s="81"/>
      <c r="DG173" s="81"/>
      <c r="DH173" s="81"/>
      <c r="DI173" s="81"/>
      <c r="DJ173" s="81"/>
      <c r="DK173" s="81"/>
      <c r="DL173" s="81"/>
      <c r="DM173" s="81"/>
      <c r="DN173" s="81"/>
      <c r="DO173" s="81"/>
      <c r="DP173" s="81"/>
      <c r="DQ173" s="81"/>
      <c r="DR173" s="81"/>
      <c r="DS173" s="81"/>
      <c r="DT173" s="81"/>
      <c r="DU173" s="81"/>
      <c r="DV173" s="81"/>
      <c r="DW173" s="81"/>
      <c r="DX173" s="81"/>
      <c r="DY173" s="81"/>
      <c r="DZ173" s="81"/>
      <c r="EA173" s="81"/>
      <c r="EB173" s="81"/>
      <c r="EC173" s="81"/>
      <c r="ED173" s="81"/>
      <c r="EE173" s="81"/>
      <c r="EF173" s="81"/>
      <c r="EG173" s="81"/>
      <c r="EH173" s="81"/>
      <c r="EI173" s="81"/>
      <c r="EJ173" s="81"/>
      <c r="EK173" s="81"/>
      <c r="EL173" s="81"/>
      <c r="EM173" s="81"/>
      <c r="EN173" s="81"/>
      <c r="EO173" s="81"/>
      <c r="EP173" s="81"/>
      <c r="EQ173" s="81"/>
      <c r="ER173" s="81"/>
      <c r="ES173" s="81"/>
      <c r="ET173" s="81"/>
      <c r="EU173" s="81"/>
      <c r="EV173" s="81"/>
      <c r="EW173" s="81"/>
      <c r="EX173" s="81"/>
      <c r="EY173" s="81"/>
      <c r="EZ173" s="81"/>
      <c r="FA173" s="81"/>
      <c r="FB173" s="81"/>
      <c r="FC173" s="81"/>
      <c r="FD173" s="81"/>
      <c r="FE173" s="81"/>
      <c r="FF173" s="81"/>
      <c r="FG173" s="81"/>
      <c r="FH173" s="81"/>
      <c r="FI173" s="81"/>
      <c r="FJ173" s="81"/>
      <c r="FK173" s="81"/>
      <c r="FL173" s="81"/>
      <c r="FM173" s="81"/>
      <c r="FN173" s="81"/>
      <c r="FO173" s="81"/>
      <c r="FP173" s="81"/>
      <c r="FQ173" s="81"/>
      <c r="FR173" s="81"/>
      <c r="FS173" s="81"/>
      <c r="FT173" s="81"/>
      <c r="FU173" s="81"/>
      <c r="FV173" s="81"/>
      <c r="FW173" s="81"/>
      <c r="FX173" s="81"/>
      <c r="FY173" s="81"/>
    </row>
    <row r="174" spans="1:181" ht="12.75">
      <c r="A174" s="492"/>
      <c r="B174" s="493"/>
      <c r="C174" s="493"/>
      <c r="D174" s="494"/>
      <c r="E174" s="81"/>
      <c r="F174" s="81"/>
      <c r="G174" s="379"/>
      <c r="H174" s="379"/>
      <c r="I174" s="379"/>
      <c r="J174" s="379"/>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81"/>
      <c r="BU174" s="81"/>
      <c r="BV174" s="81"/>
      <c r="BW174" s="81"/>
      <c r="BX174" s="81"/>
      <c r="BY174" s="81"/>
      <c r="BZ174" s="81"/>
      <c r="CA174" s="81"/>
      <c r="CB174" s="81"/>
      <c r="CC174" s="81"/>
      <c r="CD174" s="81"/>
      <c r="CE174" s="81"/>
      <c r="CF174" s="81"/>
      <c r="CG174" s="81"/>
      <c r="CH174" s="81"/>
      <c r="CI174" s="81"/>
      <c r="CJ174" s="81"/>
      <c r="CK174" s="81"/>
      <c r="CL174" s="81"/>
      <c r="CM174" s="81"/>
      <c r="CN174" s="81"/>
      <c r="CO174" s="81"/>
      <c r="CP174" s="81"/>
      <c r="CQ174" s="81"/>
      <c r="CR174" s="81"/>
      <c r="CS174" s="81"/>
      <c r="CT174" s="81"/>
      <c r="CU174" s="81"/>
      <c r="CV174" s="81"/>
      <c r="CW174" s="81"/>
      <c r="CX174" s="81"/>
      <c r="CY174" s="81"/>
      <c r="CZ174" s="81"/>
      <c r="DA174" s="81"/>
      <c r="DB174" s="81"/>
      <c r="DC174" s="81"/>
      <c r="DD174" s="81"/>
      <c r="DE174" s="81"/>
      <c r="DF174" s="81"/>
      <c r="DG174" s="81"/>
      <c r="DH174" s="81"/>
      <c r="DI174" s="81"/>
      <c r="DJ174" s="81"/>
      <c r="DK174" s="81"/>
      <c r="DL174" s="81"/>
      <c r="DM174" s="81"/>
      <c r="DN174" s="81"/>
      <c r="DO174" s="81"/>
      <c r="DP174" s="81"/>
      <c r="DQ174" s="81"/>
      <c r="DR174" s="81"/>
      <c r="DS174" s="81"/>
      <c r="DT174" s="81"/>
      <c r="DU174" s="81"/>
      <c r="DV174" s="81"/>
      <c r="DW174" s="81"/>
      <c r="DX174" s="81"/>
      <c r="DY174" s="81"/>
      <c r="DZ174" s="81"/>
      <c r="EA174" s="81"/>
      <c r="EB174" s="81"/>
      <c r="EC174" s="81"/>
      <c r="ED174" s="81"/>
      <c r="EE174" s="81"/>
      <c r="EF174" s="81"/>
      <c r="EG174" s="81"/>
      <c r="EH174" s="81"/>
      <c r="EI174" s="81"/>
      <c r="EJ174" s="81"/>
      <c r="EK174" s="81"/>
      <c r="EL174" s="81"/>
      <c r="EM174" s="81"/>
      <c r="EN174" s="81"/>
      <c r="EO174" s="81"/>
      <c r="EP174" s="81"/>
      <c r="EQ174" s="81"/>
      <c r="ER174" s="81"/>
      <c r="ES174" s="81"/>
      <c r="ET174" s="81"/>
      <c r="EU174" s="81"/>
      <c r="EV174" s="81"/>
      <c r="EW174" s="81"/>
      <c r="EX174" s="81"/>
      <c r="EY174" s="81"/>
      <c r="EZ174" s="81"/>
      <c r="FA174" s="81"/>
      <c r="FB174" s="81"/>
      <c r="FC174" s="81"/>
      <c r="FD174" s="81"/>
      <c r="FE174" s="81"/>
      <c r="FF174" s="81"/>
      <c r="FG174" s="81"/>
      <c r="FH174" s="81"/>
      <c r="FI174" s="81"/>
      <c r="FJ174" s="81"/>
      <c r="FK174" s="81"/>
      <c r="FL174" s="81"/>
      <c r="FM174" s="81"/>
      <c r="FN174" s="81"/>
      <c r="FO174" s="81"/>
      <c r="FP174" s="81"/>
      <c r="FQ174" s="81"/>
      <c r="FR174" s="81"/>
      <c r="FS174" s="81"/>
      <c r="FT174" s="81"/>
      <c r="FU174" s="81"/>
      <c r="FV174" s="81"/>
      <c r="FW174" s="81"/>
      <c r="FX174" s="81"/>
      <c r="FY174" s="81"/>
    </row>
    <row r="175" spans="1:181" ht="12.75">
      <c r="A175" s="492"/>
      <c r="B175" s="493"/>
      <c r="C175" s="493"/>
      <c r="D175" s="494"/>
      <c r="E175" s="81"/>
      <c r="F175" s="81"/>
      <c r="G175" s="379"/>
      <c r="H175" s="379"/>
      <c r="I175" s="379"/>
      <c r="J175" s="379"/>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c r="BW175" s="81"/>
      <c r="BX175" s="81"/>
      <c r="BY175" s="81"/>
      <c r="BZ175" s="81"/>
      <c r="CA175" s="81"/>
      <c r="CB175" s="81"/>
      <c r="CC175" s="81"/>
      <c r="CD175" s="81"/>
      <c r="CE175" s="81"/>
      <c r="CF175" s="81"/>
      <c r="CG175" s="81"/>
      <c r="CH175" s="81"/>
      <c r="CI175" s="81"/>
      <c r="CJ175" s="81"/>
      <c r="CK175" s="81"/>
      <c r="CL175" s="81"/>
      <c r="CM175" s="81"/>
      <c r="CN175" s="81"/>
      <c r="CO175" s="81"/>
      <c r="CP175" s="81"/>
      <c r="CQ175" s="81"/>
      <c r="CR175" s="81"/>
      <c r="CS175" s="81"/>
      <c r="CT175" s="81"/>
      <c r="CU175" s="81"/>
      <c r="CV175" s="81"/>
      <c r="CW175" s="81"/>
      <c r="CX175" s="81"/>
      <c r="CY175" s="81"/>
      <c r="CZ175" s="81"/>
      <c r="DA175" s="81"/>
      <c r="DB175" s="81"/>
      <c r="DC175" s="81"/>
      <c r="DD175" s="81"/>
      <c r="DE175" s="81"/>
      <c r="DF175" s="81"/>
      <c r="DG175" s="81"/>
      <c r="DH175" s="81"/>
      <c r="DI175" s="81"/>
      <c r="DJ175" s="81"/>
      <c r="DK175" s="81"/>
      <c r="DL175" s="81"/>
      <c r="DM175" s="81"/>
      <c r="DN175" s="81"/>
      <c r="DO175" s="81"/>
      <c r="DP175" s="81"/>
      <c r="DQ175" s="81"/>
      <c r="DR175" s="81"/>
      <c r="DS175" s="81"/>
      <c r="DT175" s="81"/>
      <c r="DU175" s="81"/>
      <c r="DV175" s="81"/>
      <c r="DW175" s="81"/>
      <c r="DX175" s="81"/>
      <c r="DY175" s="81"/>
      <c r="DZ175" s="81"/>
      <c r="EA175" s="81"/>
      <c r="EB175" s="81"/>
      <c r="EC175" s="81"/>
      <c r="ED175" s="81"/>
      <c r="EE175" s="81"/>
      <c r="EF175" s="81"/>
      <c r="EG175" s="81"/>
      <c r="EH175" s="81"/>
      <c r="EI175" s="81"/>
      <c r="EJ175" s="81"/>
      <c r="EK175" s="81"/>
      <c r="EL175" s="81"/>
      <c r="EM175" s="81"/>
      <c r="EN175" s="81"/>
      <c r="EO175" s="81"/>
      <c r="EP175" s="81"/>
      <c r="EQ175" s="81"/>
      <c r="ER175" s="81"/>
      <c r="ES175" s="81"/>
      <c r="ET175" s="81"/>
      <c r="EU175" s="81"/>
      <c r="EV175" s="81"/>
      <c r="EW175" s="81"/>
      <c r="EX175" s="81"/>
      <c r="EY175" s="81"/>
      <c r="EZ175" s="81"/>
      <c r="FA175" s="81"/>
      <c r="FB175" s="81"/>
      <c r="FC175" s="81"/>
      <c r="FD175" s="81"/>
      <c r="FE175" s="81"/>
      <c r="FF175" s="81"/>
      <c r="FG175" s="81"/>
      <c r="FH175" s="81"/>
      <c r="FI175" s="81"/>
      <c r="FJ175" s="81"/>
      <c r="FK175" s="81"/>
      <c r="FL175" s="81"/>
      <c r="FM175" s="81"/>
      <c r="FN175" s="81"/>
      <c r="FO175" s="81"/>
      <c r="FP175" s="81"/>
      <c r="FQ175" s="81"/>
      <c r="FR175" s="81"/>
      <c r="FS175" s="81"/>
      <c r="FT175" s="81"/>
      <c r="FU175" s="81"/>
      <c r="FV175" s="81"/>
      <c r="FW175" s="81"/>
      <c r="FX175" s="81"/>
      <c r="FY175" s="81"/>
    </row>
    <row r="176" spans="1:181" ht="12.75">
      <c r="A176" s="492"/>
      <c r="B176" s="493"/>
      <c r="C176" s="493"/>
      <c r="D176" s="494"/>
      <c r="E176" s="81"/>
      <c r="F176" s="81"/>
      <c r="G176" s="379"/>
      <c r="H176" s="379"/>
      <c r="I176" s="379"/>
      <c r="J176" s="379"/>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1"/>
      <c r="BW176" s="81"/>
      <c r="BX176" s="81"/>
      <c r="BY176" s="81"/>
      <c r="BZ176" s="81"/>
      <c r="CA176" s="81"/>
      <c r="CB176" s="81"/>
      <c r="CC176" s="81"/>
      <c r="CD176" s="81"/>
      <c r="CE176" s="81"/>
      <c r="CF176" s="81"/>
      <c r="CG176" s="81"/>
      <c r="CH176" s="81"/>
      <c r="CI176" s="81"/>
      <c r="CJ176" s="81"/>
      <c r="CK176" s="81"/>
      <c r="CL176" s="81"/>
      <c r="CM176" s="81"/>
      <c r="CN176" s="81"/>
      <c r="CO176" s="81"/>
      <c r="CP176" s="81"/>
      <c r="CQ176" s="81"/>
      <c r="CR176" s="81"/>
      <c r="CS176" s="81"/>
      <c r="CT176" s="81"/>
      <c r="CU176" s="81"/>
      <c r="CV176" s="81"/>
      <c r="CW176" s="81"/>
      <c r="CX176" s="81"/>
      <c r="CY176" s="81"/>
      <c r="CZ176" s="81"/>
      <c r="DA176" s="81"/>
      <c r="DB176" s="81"/>
      <c r="DC176" s="81"/>
      <c r="DD176" s="81"/>
      <c r="DE176" s="81"/>
      <c r="DF176" s="81"/>
      <c r="DG176" s="81"/>
      <c r="DH176" s="81"/>
      <c r="DI176" s="81"/>
      <c r="DJ176" s="81"/>
      <c r="DK176" s="81"/>
      <c r="DL176" s="81"/>
      <c r="DM176" s="81"/>
      <c r="DN176" s="81"/>
      <c r="DO176" s="81"/>
      <c r="DP176" s="81"/>
      <c r="DQ176" s="81"/>
      <c r="DR176" s="81"/>
      <c r="DS176" s="81"/>
      <c r="DT176" s="81"/>
      <c r="DU176" s="81"/>
      <c r="DV176" s="81"/>
      <c r="DW176" s="81"/>
      <c r="DX176" s="81"/>
      <c r="DY176" s="81"/>
      <c r="DZ176" s="81"/>
      <c r="EA176" s="81"/>
      <c r="EB176" s="81"/>
      <c r="EC176" s="81"/>
      <c r="ED176" s="81"/>
      <c r="EE176" s="81"/>
      <c r="EF176" s="81"/>
      <c r="EG176" s="81"/>
      <c r="EH176" s="81"/>
      <c r="EI176" s="81"/>
      <c r="EJ176" s="81"/>
      <c r="EK176" s="81"/>
      <c r="EL176" s="81"/>
      <c r="EM176" s="81"/>
      <c r="EN176" s="81"/>
      <c r="EO176" s="81"/>
      <c r="EP176" s="81"/>
      <c r="EQ176" s="81"/>
      <c r="ER176" s="81"/>
      <c r="ES176" s="81"/>
      <c r="ET176" s="81"/>
      <c r="EU176" s="81"/>
      <c r="EV176" s="81"/>
      <c r="EW176" s="81"/>
      <c r="EX176" s="81"/>
      <c r="EY176" s="81"/>
      <c r="EZ176" s="81"/>
      <c r="FA176" s="81"/>
      <c r="FB176" s="81"/>
      <c r="FC176" s="81"/>
      <c r="FD176" s="81"/>
      <c r="FE176" s="81"/>
      <c r="FF176" s="81"/>
      <c r="FG176" s="81"/>
      <c r="FH176" s="81"/>
      <c r="FI176" s="81"/>
      <c r="FJ176" s="81"/>
      <c r="FK176" s="81"/>
      <c r="FL176" s="81"/>
      <c r="FM176" s="81"/>
      <c r="FN176" s="81"/>
      <c r="FO176" s="81"/>
      <c r="FP176" s="81"/>
      <c r="FQ176" s="81"/>
      <c r="FR176" s="81"/>
      <c r="FS176" s="81"/>
      <c r="FT176" s="81"/>
      <c r="FU176" s="81"/>
      <c r="FV176" s="81"/>
      <c r="FW176" s="81"/>
      <c r="FX176" s="81"/>
      <c r="FY176" s="81"/>
    </row>
    <row r="177" spans="1:181" ht="12.75">
      <c r="A177" s="492"/>
      <c r="B177" s="493"/>
      <c r="C177" s="493"/>
      <c r="D177" s="494"/>
      <c r="E177" s="81"/>
      <c r="F177" s="81"/>
      <c r="G177" s="379"/>
      <c r="H177" s="379"/>
      <c r="I177" s="379"/>
      <c r="J177" s="379"/>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s="81"/>
      <c r="BT177" s="81"/>
      <c r="BU177" s="81"/>
      <c r="BV177" s="81"/>
      <c r="BW177" s="81"/>
      <c r="BX177" s="81"/>
      <c r="BY177" s="81"/>
      <c r="BZ177" s="81"/>
      <c r="CA177" s="81"/>
      <c r="CB177" s="81"/>
      <c r="CC177" s="81"/>
      <c r="CD177" s="81"/>
      <c r="CE177" s="81"/>
      <c r="CF177" s="81"/>
      <c r="CG177" s="81"/>
      <c r="CH177" s="81"/>
      <c r="CI177" s="81"/>
      <c r="CJ177" s="81"/>
      <c r="CK177" s="81"/>
      <c r="CL177" s="81"/>
      <c r="CM177" s="81"/>
      <c r="CN177" s="81"/>
      <c r="CO177" s="81"/>
      <c r="CP177" s="81"/>
      <c r="CQ177" s="81"/>
      <c r="CR177" s="81"/>
      <c r="CS177" s="81"/>
      <c r="CT177" s="81"/>
      <c r="CU177" s="81"/>
      <c r="CV177" s="81"/>
      <c r="CW177" s="81"/>
      <c r="CX177" s="81"/>
      <c r="CY177" s="81"/>
      <c r="CZ177" s="81"/>
      <c r="DA177" s="81"/>
      <c r="DB177" s="81"/>
      <c r="DC177" s="81"/>
      <c r="DD177" s="81"/>
      <c r="DE177" s="81"/>
      <c r="DF177" s="81"/>
      <c r="DG177" s="81"/>
      <c r="DH177" s="81"/>
      <c r="DI177" s="81"/>
      <c r="DJ177" s="81"/>
      <c r="DK177" s="81"/>
      <c r="DL177" s="81"/>
      <c r="DM177" s="81"/>
      <c r="DN177" s="81"/>
      <c r="DO177" s="81"/>
      <c r="DP177" s="81"/>
      <c r="DQ177" s="81"/>
      <c r="DR177" s="81"/>
      <c r="DS177" s="81"/>
      <c r="DT177" s="81"/>
      <c r="DU177" s="81"/>
      <c r="DV177" s="81"/>
      <c r="DW177" s="81"/>
      <c r="DX177" s="81"/>
      <c r="DY177" s="81"/>
      <c r="DZ177" s="81"/>
      <c r="EA177" s="81"/>
      <c r="EB177" s="81"/>
      <c r="EC177" s="81"/>
      <c r="ED177" s="81"/>
      <c r="EE177" s="81"/>
      <c r="EF177" s="81"/>
      <c r="EG177" s="81"/>
      <c r="EH177" s="81"/>
      <c r="EI177" s="81"/>
      <c r="EJ177" s="81"/>
      <c r="EK177" s="81"/>
      <c r="EL177" s="81"/>
      <c r="EM177" s="81"/>
      <c r="EN177" s="81"/>
      <c r="EO177" s="81"/>
      <c r="EP177" s="81"/>
      <c r="EQ177" s="81"/>
      <c r="ER177" s="81"/>
      <c r="ES177" s="81"/>
      <c r="ET177" s="81"/>
      <c r="EU177" s="81"/>
      <c r="EV177" s="81"/>
      <c r="EW177" s="81"/>
      <c r="EX177" s="81"/>
      <c r="EY177" s="81"/>
      <c r="EZ177" s="81"/>
      <c r="FA177" s="81"/>
      <c r="FB177" s="81"/>
      <c r="FC177" s="81"/>
      <c r="FD177" s="81"/>
      <c r="FE177" s="81"/>
      <c r="FF177" s="81"/>
      <c r="FG177" s="81"/>
      <c r="FH177" s="81"/>
      <c r="FI177" s="81"/>
      <c r="FJ177" s="81"/>
      <c r="FK177" s="81"/>
      <c r="FL177" s="81"/>
      <c r="FM177" s="81"/>
      <c r="FN177" s="81"/>
      <c r="FO177" s="81"/>
      <c r="FP177" s="81"/>
      <c r="FQ177" s="81"/>
      <c r="FR177" s="81"/>
      <c r="FS177" s="81"/>
      <c r="FT177" s="81"/>
      <c r="FU177" s="81"/>
      <c r="FV177" s="81"/>
      <c r="FW177" s="81"/>
      <c r="FX177" s="81"/>
      <c r="FY177" s="81"/>
    </row>
    <row r="178" spans="1:181" ht="12.75">
      <c r="A178" s="492"/>
      <c r="B178" s="493"/>
      <c r="C178" s="493"/>
      <c r="D178" s="494"/>
      <c r="E178" s="81"/>
      <c r="F178" s="81"/>
      <c r="G178" s="379"/>
      <c r="H178" s="379"/>
      <c r="I178" s="379"/>
      <c r="J178" s="379"/>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1"/>
      <c r="CD178" s="81"/>
      <c r="CE178" s="81"/>
      <c r="CF178" s="81"/>
      <c r="CG178" s="81"/>
      <c r="CH178" s="81"/>
      <c r="CI178" s="81"/>
      <c r="CJ178" s="81"/>
      <c r="CK178" s="81"/>
      <c r="CL178" s="81"/>
      <c r="CM178" s="81"/>
      <c r="CN178" s="81"/>
      <c r="CO178" s="81"/>
      <c r="CP178" s="81"/>
      <c r="CQ178" s="81"/>
      <c r="CR178" s="81"/>
      <c r="CS178" s="81"/>
      <c r="CT178" s="81"/>
      <c r="CU178" s="81"/>
      <c r="CV178" s="81"/>
      <c r="CW178" s="81"/>
      <c r="CX178" s="81"/>
      <c r="CY178" s="81"/>
      <c r="CZ178" s="81"/>
      <c r="DA178" s="81"/>
      <c r="DB178" s="81"/>
      <c r="DC178" s="81"/>
      <c r="DD178" s="81"/>
      <c r="DE178" s="81"/>
      <c r="DF178" s="81"/>
      <c r="DG178" s="81"/>
      <c r="DH178" s="81"/>
      <c r="DI178" s="81"/>
      <c r="DJ178" s="81"/>
      <c r="DK178" s="81"/>
      <c r="DL178" s="81"/>
      <c r="DM178" s="81"/>
      <c r="DN178" s="81"/>
      <c r="DO178" s="81"/>
      <c r="DP178" s="81"/>
      <c r="DQ178" s="81"/>
      <c r="DR178" s="81"/>
      <c r="DS178" s="81"/>
      <c r="DT178" s="81"/>
      <c r="DU178" s="81"/>
      <c r="DV178" s="81"/>
      <c r="DW178" s="81"/>
      <c r="DX178" s="81"/>
      <c r="DY178" s="81"/>
      <c r="DZ178" s="81"/>
      <c r="EA178" s="81"/>
      <c r="EB178" s="81"/>
      <c r="EC178" s="81"/>
      <c r="ED178" s="81"/>
      <c r="EE178" s="81"/>
      <c r="EF178" s="81"/>
      <c r="EG178" s="81"/>
      <c r="EH178" s="81"/>
      <c r="EI178" s="81"/>
      <c r="EJ178" s="81"/>
      <c r="EK178" s="81"/>
      <c r="EL178" s="81"/>
      <c r="EM178" s="81"/>
      <c r="EN178" s="81"/>
      <c r="EO178" s="81"/>
      <c r="EP178" s="81"/>
      <c r="EQ178" s="81"/>
      <c r="ER178" s="81"/>
      <c r="ES178" s="81"/>
      <c r="ET178" s="81"/>
      <c r="EU178" s="81"/>
      <c r="EV178" s="81"/>
      <c r="EW178" s="81"/>
      <c r="EX178" s="81"/>
      <c r="EY178" s="81"/>
      <c r="EZ178" s="81"/>
      <c r="FA178" s="81"/>
      <c r="FB178" s="81"/>
      <c r="FC178" s="81"/>
      <c r="FD178" s="81"/>
      <c r="FE178" s="81"/>
      <c r="FF178" s="81"/>
      <c r="FG178" s="81"/>
      <c r="FH178" s="81"/>
      <c r="FI178" s="81"/>
      <c r="FJ178" s="81"/>
      <c r="FK178" s="81"/>
      <c r="FL178" s="81"/>
      <c r="FM178" s="81"/>
      <c r="FN178" s="81"/>
      <c r="FO178" s="81"/>
      <c r="FP178" s="81"/>
      <c r="FQ178" s="81"/>
      <c r="FR178" s="81"/>
      <c r="FS178" s="81"/>
      <c r="FT178" s="81"/>
      <c r="FU178" s="81"/>
      <c r="FV178" s="81"/>
      <c r="FW178" s="81"/>
      <c r="FX178" s="81"/>
      <c r="FY178" s="81"/>
    </row>
    <row r="179" spans="1:181" ht="12.75">
      <c r="A179" s="492"/>
      <c r="B179" s="493"/>
      <c r="C179" s="493"/>
      <c r="D179" s="494"/>
      <c r="E179" s="81"/>
      <c r="F179" s="81"/>
      <c r="G179" s="379"/>
      <c r="H179" s="379"/>
      <c r="I179" s="379"/>
      <c r="J179" s="379"/>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1"/>
      <c r="CD179" s="81"/>
      <c r="CE179" s="81"/>
      <c r="CF179" s="81"/>
      <c r="CG179" s="81"/>
      <c r="CH179" s="81"/>
      <c r="CI179" s="81"/>
      <c r="CJ179" s="81"/>
      <c r="CK179" s="81"/>
      <c r="CL179" s="81"/>
      <c r="CM179" s="81"/>
      <c r="CN179" s="81"/>
      <c r="CO179" s="81"/>
      <c r="CP179" s="81"/>
      <c r="CQ179" s="81"/>
      <c r="CR179" s="81"/>
      <c r="CS179" s="81"/>
      <c r="CT179" s="81"/>
      <c r="CU179" s="81"/>
      <c r="CV179" s="81"/>
      <c r="CW179" s="81"/>
      <c r="CX179" s="81"/>
      <c r="CY179" s="81"/>
      <c r="CZ179" s="81"/>
      <c r="DA179" s="81"/>
      <c r="DB179" s="81"/>
      <c r="DC179" s="81"/>
      <c r="DD179" s="81"/>
      <c r="DE179" s="81"/>
      <c r="DF179" s="81"/>
      <c r="DG179" s="81"/>
      <c r="DH179" s="81"/>
      <c r="DI179" s="81"/>
      <c r="DJ179" s="81"/>
      <c r="DK179" s="81"/>
      <c r="DL179" s="81"/>
      <c r="DM179" s="81"/>
      <c r="DN179" s="81"/>
      <c r="DO179" s="81"/>
      <c r="DP179" s="81"/>
      <c r="DQ179" s="81"/>
      <c r="DR179" s="81"/>
      <c r="DS179" s="81"/>
      <c r="DT179" s="81"/>
      <c r="DU179" s="81"/>
      <c r="DV179" s="81"/>
      <c r="DW179" s="81"/>
      <c r="DX179" s="81"/>
      <c r="DY179" s="81"/>
      <c r="DZ179" s="81"/>
      <c r="EA179" s="81"/>
      <c r="EB179" s="81"/>
      <c r="EC179" s="81"/>
      <c r="ED179" s="81"/>
      <c r="EE179" s="81"/>
      <c r="EF179" s="81"/>
      <c r="EG179" s="81"/>
      <c r="EH179" s="81"/>
      <c r="EI179" s="81"/>
      <c r="EJ179" s="81"/>
      <c r="EK179" s="81"/>
      <c r="EL179" s="81"/>
      <c r="EM179" s="81"/>
      <c r="EN179" s="81"/>
      <c r="EO179" s="81"/>
      <c r="EP179" s="81"/>
      <c r="EQ179" s="81"/>
      <c r="ER179" s="81"/>
      <c r="ES179" s="81"/>
      <c r="ET179" s="81"/>
      <c r="EU179" s="81"/>
      <c r="EV179" s="81"/>
      <c r="EW179" s="81"/>
      <c r="EX179" s="81"/>
      <c r="EY179" s="81"/>
      <c r="EZ179" s="81"/>
      <c r="FA179" s="81"/>
      <c r="FB179" s="81"/>
      <c r="FC179" s="81"/>
      <c r="FD179" s="81"/>
      <c r="FE179" s="81"/>
      <c r="FF179" s="81"/>
      <c r="FG179" s="81"/>
      <c r="FH179" s="81"/>
      <c r="FI179" s="81"/>
      <c r="FJ179" s="81"/>
      <c r="FK179" s="81"/>
      <c r="FL179" s="81"/>
      <c r="FM179" s="81"/>
      <c r="FN179" s="81"/>
      <c r="FO179" s="81"/>
      <c r="FP179" s="81"/>
      <c r="FQ179" s="81"/>
      <c r="FR179" s="81"/>
      <c r="FS179" s="81"/>
      <c r="FT179" s="81"/>
      <c r="FU179" s="81"/>
      <c r="FV179" s="81"/>
      <c r="FW179" s="81"/>
      <c r="FX179" s="81"/>
      <c r="FY179" s="81"/>
    </row>
    <row r="180" spans="1:181" ht="12.75">
      <c r="A180" s="492"/>
      <c r="B180" s="493"/>
      <c r="C180" s="493"/>
      <c r="D180" s="494"/>
      <c r="E180" s="81"/>
      <c r="F180" s="81"/>
      <c r="G180" s="379"/>
      <c r="H180" s="379"/>
      <c r="I180" s="379"/>
      <c r="J180" s="379"/>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1"/>
      <c r="CD180" s="81"/>
      <c r="CE180" s="81"/>
      <c r="CF180" s="81"/>
      <c r="CG180" s="81"/>
      <c r="CH180" s="81"/>
      <c r="CI180" s="81"/>
      <c r="CJ180" s="81"/>
      <c r="CK180" s="81"/>
      <c r="CL180" s="81"/>
      <c r="CM180" s="81"/>
      <c r="CN180" s="81"/>
      <c r="CO180" s="81"/>
      <c r="CP180" s="81"/>
      <c r="CQ180" s="81"/>
      <c r="CR180" s="81"/>
      <c r="CS180" s="81"/>
      <c r="CT180" s="81"/>
      <c r="CU180" s="81"/>
      <c r="CV180" s="81"/>
      <c r="CW180" s="81"/>
      <c r="CX180" s="81"/>
      <c r="CY180" s="81"/>
      <c r="CZ180" s="81"/>
      <c r="DA180" s="81"/>
      <c r="DB180" s="81"/>
      <c r="DC180" s="81"/>
      <c r="DD180" s="81"/>
      <c r="DE180" s="81"/>
      <c r="DF180" s="81"/>
      <c r="DG180" s="81"/>
      <c r="DH180" s="81"/>
      <c r="DI180" s="81"/>
      <c r="DJ180" s="81"/>
      <c r="DK180" s="81"/>
      <c r="DL180" s="81"/>
      <c r="DM180" s="81"/>
      <c r="DN180" s="81"/>
      <c r="DO180" s="81"/>
      <c r="DP180" s="81"/>
      <c r="DQ180" s="81"/>
      <c r="DR180" s="81"/>
      <c r="DS180" s="81"/>
      <c r="DT180" s="81"/>
      <c r="DU180" s="81"/>
      <c r="DV180" s="81"/>
      <c r="DW180" s="81"/>
      <c r="DX180" s="81"/>
      <c r="DY180" s="81"/>
      <c r="DZ180" s="81"/>
      <c r="EA180" s="81"/>
      <c r="EB180" s="81"/>
      <c r="EC180" s="81"/>
      <c r="ED180" s="81"/>
      <c r="EE180" s="81"/>
      <c r="EF180" s="81"/>
      <c r="EG180" s="81"/>
      <c r="EH180" s="81"/>
      <c r="EI180" s="81"/>
      <c r="EJ180" s="81"/>
      <c r="EK180" s="81"/>
      <c r="EL180" s="81"/>
      <c r="EM180" s="81"/>
      <c r="EN180" s="81"/>
      <c r="EO180" s="81"/>
      <c r="EP180" s="81"/>
      <c r="EQ180" s="81"/>
      <c r="ER180" s="81"/>
      <c r="ES180" s="81"/>
      <c r="ET180" s="81"/>
      <c r="EU180" s="81"/>
      <c r="EV180" s="81"/>
      <c r="EW180" s="81"/>
      <c r="EX180" s="81"/>
      <c r="EY180" s="81"/>
      <c r="EZ180" s="81"/>
      <c r="FA180" s="81"/>
      <c r="FB180" s="81"/>
      <c r="FC180" s="81"/>
      <c r="FD180" s="81"/>
      <c r="FE180" s="81"/>
      <c r="FF180" s="81"/>
      <c r="FG180" s="81"/>
      <c r="FH180" s="81"/>
      <c r="FI180" s="81"/>
      <c r="FJ180" s="81"/>
      <c r="FK180" s="81"/>
      <c r="FL180" s="81"/>
      <c r="FM180" s="81"/>
      <c r="FN180" s="81"/>
      <c r="FO180" s="81"/>
      <c r="FP180" s="81"/>
      <c r="FQ180" s="81"/>
      <c r="FR180" s="81"/>
      <c r="FS180" s="81"/>
      <c r="FT180" s="81"/>
      <c r="FU180" s="81"/>
      <c r="FV180" s="81"/>
      <c r="FW180" s="81"/>
      <c r="FX180" s="81"/>
      <c r="FY180" s="81"/>
    </row>
    <row r="181" spans="1:181" ht="12.75">
      <c r="A181" s="492"/>
      <c r="B181" s="493"/>
      <c r="C181" s="493"/>
      <c r="D181" s="494"/>
      <c r="E181" s="81"/>
      <c r="F181" s="81"/>
      <c r="G181" s="379"/>
      <c r="H181" s="379"/>
      <c r="I181" s="379"/>
      <c r="J181" s="379"/>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1"/>
      <c r="CD181" s="81"/>
      <c r="CE181" s="81"/>
      <c r="CF181" s="81"/>
      <c r="CG181" s="81"/>
      <c r="CH181" s="81"/>
      <c r="CI181" s="81"/>
      <c r="CJ181" s="81"/>
      <c r="CK181" s="81"/>
      <c r="CL181" s="81"/>
      <c r="CM181" s="81"/>
      <c r="CN181" s="81"/>
      <c r="CO181" s="81"/>
      <c r="CP181" s="81"/>
      <c r="CQ181" s="81"/>
      <c r="CR181" s="81"/>
      <c r="CS181" s="81"/>
      <c r="CT181" s="81"/>
      <c r="CU181" s="81"/>
      <c r="CV181" s="81"/>
      <c r="CW181" s="81"/>
      <c r="CX181" s="81"/>
      <c r="CY181" s="81"/>
      <c r="CZ181" s="81"/>
      <c r="DA181" s="81"/>
      <c r="DB181" s="81"/>
      <c r="DC181" s="81"/>
      <c r="DD181" s="81"/>
      <c r="DE181" s="81"/>
      <c r="DF181" s="81"/>
      <c r="DG181" s="81"/>
      <c r="DH181" s="81"/>
      <c r="DI181" s="81"/>
      <c r="DJ181" s="81"/>
      <c r="DK181" s="81"/>
      <c r="DL181" s="81"/>
      <c r="DM181" s="81"/>
      <c r="DN181" s="81"/>
      <c r="DO181" s="81"/>
      <c r="DP181" s="81"/>
      <c r="DQ181" s="81"/>
      <c r="DR181" s="81"/>
      <c r="DS181" s="81"/>
      <c r="DT181" s="81"/>
      <c r="DU181" s="81"/>
      <c r="DV181" s="81"/>
      <c r="DW181" s="81"/>
      <c r="DX181" s="81"/>
      <c r="DY181" s="81"/>
      <c r="DZ181" s="81"/>
      <c r="EA181" s="81"/>
      <c r="EB181" s="81"/>
      <c r="EC181" s="81"/>
      <c r="ED181" s="81"/>
      <c r="EE181" s="81"/>
      <c r="EF181" s="81"/>
      <c r="EG181" s="81"/>
      <c r="EH181" s="81"/>
      <c r="EI181" s="81"/>
      <c r="EJ181" s="81"/>
      <c r="EK181" s="81"/>
      <c r="EL181" s="81"/>
      <c r="EM181" s="81"/>
      <c r="EN181" s="81"/>
      <c r="EO181" s="81"/>
      <c r="EP181" s="81"/>
      <c r="EQ181" s="81"/>
      <c r="ER181" s="81"/>
      <c r="ES181" s="81"/>
      <c r="ET181" s="81"/>
      <c r="EU181" s="81"/>
      <c r="EV181" s="81"/>
      <c r="EW181" s="81"/>
      <c r="EX181" s="81"/>
      <c r="EY181" s="81"/>
      <c r="EZ181" s="81"/>
      <c r="FA181" s="81"/>
      <c r="FB181" s="81"/>
      <c r="FC181" s="81"/>
      <c r="FD181" s="81"/>
      <c r="FE181" s="81"/>
      <c r="FF181" s="81"/>
      <c r="FG181" s="81"/>
      <c r="FH181" s="81"/>
      <c r="FI181" s="81"/>
      <c r="FJ181" s="81"/>
      <c r="FK181" s="81"/>
      <c r="FL181" s="81"/>
      <c r="FM181" s="81"/>
      <c r="FN181" s="81"/>
      <c r="FO181" s="81"/>
      <c r="FP181" s="81"/>
      <c r="FQ181" s="81"/>
      <c r="FR181" s="81"/>
      <c r="FS181" s="81"/>
      <c r="FT181" s="81"/>
      <c r="FU181" s="81"/>
      <c r="FV181" s="81"/>
      <c r="FW181" s="81"/>
      <c r="FX181" s="81"/>
      <c r="FY181" s="81"/>
    </row>
    <row r="182" spans="1:181" ht="12.75">
      <c r="A182" s="492"/>
      <c r="B182" s="493"/>
      <c r="C182" s="493"/>
      <c r="D182" s="494"/>
      <c r="E182" s="81"/>
      <c r="F182" s="81"/>
      <c r="G182" s="379"/>
      <c r="H182" s="379"/>
      <c r="I182" s="379"/>
      <c r="J182" s="379"/>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81"/>
      <c r="BZ182" s="81"/>
      <c r="CA182" s="81"/>
      <c r="CB182" s="81"/>
      <c r="CC182" s="81"/>
      <c r="CD182" s="81"/>
      <c r="CE182" s="81"/>
      <c r="CF182" s="81"/>
      <c r="CG182" s="81"/>
      <c r="CH182" s="81"/>
      <c r="CI182" s="81"/>
      <c r="CJ182" s="81"/>
      <c r="CK182" s="81"/>
      <c r="CL182" s="81"/>
      <c r="CM182" s="81"/>
      <c r="CN182" s="81"/>
      <c r="CO182" s="81"/>
      <c r="CP182" s="81"/>
      <c r="CQ182" s="81"/>
      <c r="CR182" s="81"/>
      <c r="CS182" s="81"/>
      <c r="CT182" s="81"/>
      <c r="CU182" s="81"/>
      <c r="CV182" s="81"/>
      <c r="CW182" s="81"/>
      <c r="CX182" s="81"/>
      <c r="CY182" s="81"/>
      <c r="CZ182" s="81"/>
      <c r="DA182" s="81"/>
      <c r="DB182" s="81"/>
      <c r="DC182" s="81"/>
      <c r="DD182" s="81"/>
      <c r="DE182" s="81"/>
      <c r="DF182" s="81"/>
      <c r="DG182" s="81"/>
      <c r="DH182" s="81"/>
      <c r="DI182" s="81"/>
      <c r="DJ182" s="81"/>
      <c r="DK182" s="81"/>
      <c r="DL182" s="81"/>
      <c r="DM182" s="81"/>
      <c r="DN182" s="81"/>
      <c r="DO182" s="81"/>
      <c r="DP182" s="81"/>
      <c r="DQ182" s="81"/>
      <c r="DR182" s="81"/>
      <c r="DS182" s="81"/>
      <c r="DT182" s="81"/>
      <c r="DU182" s="81"/>
      <c r="DV182" s="81"/>
      <c r="DW182" s="81"/>
      <c r="DX182" s="81"/>
      <c r="DY182" s="81"/>
      <c r="DZ182" s="81"/>
      <c r="EA182" s="81"/>
      <c r="EB182" s="81"/>
      <c r="EC182" s="81"/>
      <c r="ED182" s="81"/>
      <c r="EE182" s="81"/>
      <c r="EF182" s="81"/>
      <c r="EG182" s="81"/>
      <c r="EH182" s="81"/>
      <c r="EI182" s="81"/>
      <c r="EJ182" s="81"/>
      <c r="EK182" s="81"/>
      <c r="EL182" s="81"/>
      <c r="EM182" s="81"/>
      <c r="EN182" s="81"/>
      <c r="EO182" s="81"/>
      <c r="EP182" s="81"/>
      <c r="EQ182" s="81"/>
      <c r="ER182" s="81"/>
      <c r="ES182" s="81"/>
      <c r="ET182" s="81"/>
      <c r="EU182" s="81"/>
      <c r="EV182" s="81"/>
      <c r="EW182" s="81"/>
      <c r="EX182" s="81"/>
      <c r="EY182" s="81"/>
      <c r="EZ182" s="81"/>
      <c r="FA182" s="81"/>
      <c r="FB182" s="81"/>
      <c r="FC182" s="81"/>
      <c r="FD182" s="81"/>
      <c r="FE182" s="81"/>
      <c r="FF182" s="81"/>
      <c r="FG182" s="81"/>
      <c r="FH182" s="81"/>
      <c r="FI182" s="81"/>
      <c r="FJ182" s="81"/>
      <c r="FK182" s="81"/>
      <c r="FL182" s="81"/>
      <c r="FM182" s="81"/>
      <c r="FN182" s="81"/>
      <c r="FO182" s="81"/>
      <c r="FP182" s="81"/>
      <c r="FQ182" s="81"/>
      <c r="FR182" s="81"/>
      <c r="FS182" s="81"/>
      <c r="FT182" s="81"/>
      <c r="FU182" s="81"/>
      <c r="FV182" s="81"/>
      <c r="FW182" s="81"/>
      <c r="FX182" s="81"/>
      <c r="FY182" s="81"/>
    </row>
    <row r="183" spans="1:181" ht="12.75">
      <c r="A183" s="492"/>
      <c r="B183" s="493"/>
      <c r="C183" s="493"/>
      <c r="D183" s="494"/>
      <c r="E183" s="81"/>
      <c r="F183" s="81"/>
      <c r="G183" s="379"/>
      <c r="H183" s="379"/>
      <c r="I183" s="379"/>
      <c r="J183" s="379"/>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81"/>
      <c r="BZ183" s="81"/>
      <c r="CA183" s="81"/>
      <c r="CB183" s="81"/>
      <c r="CC183" s="81"/>
      <c r="CD183" s="81"/>
      <c r="CE183" s="81"/>
      <c r="CF183" s="81"/>
      <c r="CG183" s="81"/>
      <c r="CH183" s="81"/>
      <c r="CI183" s="81"/>
      <c r="CJ183" s="81"/>
      <c r="CK183" s="81"/>
      <c r="CL183" s="81"/>
      <c r="CM183" s="81"/>
      <c r="CN183" s="81"/>
      <c r="CO183" s="81"/>
      <c r="CP183" s="81"/>
      <c r="CQ183" s="81"/>
      <c r="CR183" s="81"/>
      <c r="CS183" s="81"/>
      <c r="CT183" s="81"/>
      <c r="CU183" s="81"/>
      <c r="CV183" s="81"/>
      <c r="CW183" s="81"/>
      <c r="CX183" s="81"/>
      <c r="CY183" s="81"/>
      <c r="CZ183" s="81"/>
      <c r="DA183" s="81"/>
      <c r="DB183" s="81"/>
      <c r="DC183" s="81"/>
      <c r="DD183" s="81"/>
      <c r="DE183" s="81"/>
      <c r="DF183" s="81"/>
      <c r="DG183" s="81"/>
      <c r="DH183" s="81"/>
      <c r="DI183" s="81"/>
      <c r="DJ183" s="81"/>
      <c r="DK183" s="81"/>
      <c r="DL183" s="81"/>
      <c r="DM183" s="81"/>
      <c r="DN183" s="81"/>
      <c r="DO183" s="81"/>
      <c r="DP183" s="81"/>
      <c r="DQ183" s="81"/>
      <c r="DR183" s="81"/>
      <c r="DS183" s="81"/>
      <c r="DT183" s="81"/>
      <c r="DU183" s="81"/>
      <c r="DV183" s="81"/>
      <c r="DW183" s="81"/>
      <c r="DX183" s="81"/>
      <c r="DY183" s="81"/>
      <c r="DZ183" s="81"/>
      <c r="EA183" s="81"/>
      <c r="EB183" s="81"/>
      <c r="EC183" s="81"/>
      <c r="ED183" s="81"/>
      <c r="EE183" s="81"/>
      <c r="EF183" s="81"/>
      <c r="EG183" s="81"/>
      <c r="EH183" s="81"/>
      <c r="EI183" s="81"/>
      <c r="EJ183" s="81"/>
      <c r="EK183" s="81"/>
      <c r="EL183" s="81"/>
      <c r="EM183" s="81"/>
      <c r="EN183" s="81"/>
      <c r="EO183" s="81"/>
      <c r="EP183" s="81"/>
      <c r="EQ183" s="81"/>
      <c r="ER183" s="81"/>
      <c r="ES183" s="81"/>
      <c r="ET183" s="81"/>
      <c r="EU183" s="81"/>
      <c r="EV183" s="81"/>
      <c r="EW183" s="81"/>
      <c r="EX183" s="81"/>
      <c r="EY183" s="81"/>
      <c r="EZ183" s="81"/>
      <c r="FA183" s="81"/>
      <c r="FB183" s="81"/>
      <c r="FC183" s="81"/>
      <c r="FD183" s="81"/>
      <c r="FE183" s="81"/>
      <c r="FF183" s="81"/>
      <c r="FG183" s="81"/>
      <c r="FH183" s="81"/>
      <c r="FI183" s="81"/>
      <c r="FJ183" s="81"/>
      <c r="FK183" s="81"/>
      <c r="FL183" s="81"/>
      <c r="FM183" s="81"/>
      <c r="FN183" s="81"/>
      <c r="FO183" s="81"/>
      <c r="FP183" s="81"/>
      <c r="FQ183" s="81"/>
      <c r="FR183" s="81"/>
      <c r="FS183" s="81"/>
      <c r="FT183" s="81"/>
      <c r="FU183" s="81"/>
      <c r="FV183" s="81"/>
      <c r="FW183" s="81"/>
      <c r="FX183" s="81"/>
      <c r="FY183" s="81"/>
    </row>
    <row r="184" spans="1:181" ht="13.5" thickBot="1">
      <c r="A184" s="495"/>
      <c r="B184" s="496"/>
      <c r="C184" s="496"/>
      <c r="D184" s="497"/>
      <c r="E184" s="81"/>
      <c r="F184" s="81"/>
      <c r="G184" s="379"/>
      <c r="H184" s="379"/>
      <c r="I184" s="379"/>
      <c r="J184" s="379"/>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s="81"/>
      <c r="BT184" s="81"/>
      <c r="BU184" s="81"/>
      <c r="BV184" s="81"/>
      <c r="BW184" s="81"/>
      <c r="BX184" s="81"/>
      <c r="BY184" s="81"/>
      <c r="BZ184" s="81"/>
      <c r="CA184" s="81"/>
      <c r="CB184" s="81"/>
      <c r="CC184" s="81"/>
      <c r="CD184" s="81"/>
      <c r="CE184" s="81"/>
      <c r="CF184" s="81"/>
      <c r="CG184" s="81"/>
      <c r="CH184" s="81"/>
      <c r="CI184" s="81"/>
      <c r="CJ184" s="81"/>
      <c r="CK184" s="81"/>
      <c r="CL184" s="81"/>
      <c r="CM184" s="81"/>
      <c r="CN184" s="81"/>
      <c r="CO184" s="81"/>
      <c r="CP184" s="81"/>
      <c r="CQ184" s="81"/>
      <c r="CR184" s="81"/>
      <c r="CS184" s="81"/>
      <c r="CT184" s="81"/>
      <c r="CU184" s="81"/>
      <c r="CV184" s="81"/>
      <c r="CW184" s="81"/>
      <c r="CX184" s="81"/>
      <c r="CY184" s="81"/>
      <c r="CZ184" s="81"/>
      <c r="DA184" s="81"/>
      <c r="DB184" s="81"/>
      <c r="DC184" s="81"/>
      <c r="DD184" s="81"/>
      <c r="DE184" s="81"/>
      <c r="DF184" s="81"/>
      <c r="DG184" s="81"/>
      <c r="DH184" s="81"/>
      <c r="DI184" s="81"/>
      <c r="DJ184" s="81"/>
      <c r="DK184" s="81"/>
      <c r="DL184" s="81"/>
      <c r="DM184" s="81"/>
      <c r="DN184" s="81"/>
      <c r="DO184" s="81"/>
      <c r="DP184" s="81"/>
      <c r="DQ184" s="81"/>
      <c r="DR184" s="81"/>
      <c r="DS184" s="81"/>
      <c r="DT184" s="81"/>
      <c r="DU184" s="81"/>
      <c r="DV184" s="81"/>
      <c r="DW184" s="81"/>
      <c r="DX184" s="81"/>
      <c r="DY184" s="81"/>
      <c r="DZ184" s="81"/>
      <c r="EA184" s="81"/>
      <c r="EB184" s="81"/>
      <c r="EC184" s="81"/>
      <c r="ED184" s="81"/>
      <c r="EE184" s="81"/>
      <c r="EF184" s="81"/>
      <c r="EG184" s="81"/>
      <c r="EH184" s="81"/>
      <c r="EI184" s="81"/>
      <c r="EJ184" s="81"/>
      <c r="EK184" s="81"/>
      <c r="EL184" s="81"/>
      <c r="EM184" s="81"/>
      <c r="EN184" s="81"/>
      <c r="EO184" s="81"/>
      <c r="EP184" s="81"/>
      <c r="EQ184" s="81"/>
      <c r="ER184" s="81"/>
      <c r="ES184" s="81"/>
      <c r="ET184" s="81"/>
      <c r="EU184" s="81"/>
      <c r="EV184" s="81"/>
      <c r="EW184" s="81"/>
      <c r="EX184" s="81"/>
      <c r="EY184" s="81"/>
      <c r="EZ184" s="81"/>
      <c r="FA184" s="81"/>
      <c r="FB184" s="81"/>
      <c r="FC184" s="81"/>
      <c r="FD184" s="81"/>
      <c r="FE184" s="81"/>
      <c r="FF184" s="81"/>
      <c r="FG184" s="81"/>
      <c r="FH184" s="81"/>
      <c r="FI184" s="81"/>
      <c r="FJ184" s="81"/>
      <c r="FK184" s="81"/>
      <c r="FL184" s="81"/>
      <c r="FM184" s="81"/>
      <c r="FN184" s="81"/>
      <c r="FO184" s="81"/>
      <c r="FP184" s="81"/>
      <c r="FQ184" s="81"/>
      <c r="FR184" s="81"/>
      <c r="FS184" s="81"/>
      <c r="FT184" s="81"/>
      <c r="FU184" s="81"/>
      <c r="FV184" s="81"/>
      <c r="FW184" s="81"/>
      <c r="FX184" s="81"/>
      <c r="FY184" s="81"/>
    </row>
    <row r="185" spans="1:181" ht="12.75">
      <c r="A185" s="120"/>
      <c r="B185" s="120"/>
      <c r="C185" s="118"/>
      <c r="D185" s="118"/>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1"/>
      <c r="CD185" s="81"/>
      <c r="CE185" s="81"/>
      <c r="CF185" s="81"/>
      <c r="CG185" s="81"/>
      <c r="CH185" s="81"/>
      <c r="CI185" s="81"/>
      <c r="CJ185" s="81"/>
      <c r="CK185" s="81"/>
      <c r="CL185" s="81"/>
      <c r="CM185" s="81"/>
      <c r="CN185" s="81"/>
      <c r="CO185" s="81"/>
      <c r="CP185" s="81"/>
      <c r="CQ185" s="81"/>
      <c r="CR185" s="81"/>
      <c r="CS185" s="81"/>
      <c r="CT185" s="81"/>
      <c r="CU185" s="81"/>
      <c r="CV185" s="81"/>
      <c r="CW185" s="81"/>
      <c r="CX185" s="81"/>
      <c r="CY185" s="81"/>
      <c r="CZ185" s="81"/>
      <c r="DA185" s="81"/>
      <c r="DB185" s="81"/>
      <c r="DC185" s="81"/>
      <c r="DD185" s="81"/>
      <c r="DE185" s="81"/>
      <c r="DF185" s="81"/>
      <c r="DG185" s="81"/>
      <c r="DH185" s="81"/>
      <c r="DI185" s="81"/>
      <c r="DJ185" s="81"/>
      <c r="DK185" s="81"/>
      <c r="DL185" s="81"/>
      <c r="DM185" s="81"/>
      <c r="DN185" s="81"/>
      <c r="DO185" s="81"/>
      <c r="DP185" s="81"/>
      <c r="DQ185" s="81"/>
      <c r="DR185" s="81"/>
      <c r="DS185" s="81"/>
      <c r="DT185" s="81"/>
      <c r="DU185" s="81"/>
      <c r="DV185" s="81"/>
      <c r="DW185" s="81"/>
      <c r="DX185" s="81"/>
      <c r="DY185" s="81"/>
      <c r="DZ185" s="81"/>
      <c r="EA185" s="81"/>
      <c r="EB185" s="81"/>
      <c r="EC185" s="81"/>
      <c r="ED185" s="81"/>
      <c r="EE185" s="81"/>
      <c r="EF185" s="81"/>
      <c r="EG185" s="81"/>
      <c r="EH185" s="81"/>
      <c r="EI185" s="81"/>
      <c r="EJ185" s="81"/>
      <c r="EK185" s="81"/>
      <c r="EL185" s="81"/>
      <c r="EM185" s="81"/>
      <c r="EN185" s="81"/>
      <c r="EO185" s="81"/>
      <c r="EP185" s="81"/>
      <c r="EQ185" s="81"/>
      <c r="ER185" s="81"/>
      <c r="ES185" s="81"/>
      <c r="ET185" s="81"/>
      <c r="EU185" s="81"/>
      <c r="EV185" s="81"/>
      <c r="EW185" s="81"/>
      <c r="EX185" s="81"/>
      <c r="EY185" s="81"/>
      <c r="EZ185" s="81"/>
      <c r="FA185" s="81"/>
      <c r="FB185" s="81"/>
      <c r="FC185" s="81"/>
      <c r="FD185" s="81"/>
      <c r="FE185" s="81"/>
      <c r="FF185" s="81"/>
      <c r="FG185" s="81"/>
      <c r="FH185" s="81"/>
      <c r="FI185" s="81"/>
      <c r="FJ185" s="81"/>
      <c r="FK185" s="81"/>
      <c r="FL185" s="81"/>
      <c r="FM185" s="81"/>
      <c r="FN185" s="81"/>
      <c r="FO185" s="81"/>
      <c r="FP185" s="81"/>
      <c r="FQ185" s="81"/>
      <c r="FR185" s="81"/>
      <c r="FS185" s="81"/>
      <c r="FT185" s="81"/>
      <c r="FU185" s="81"/>
      <c r="FV185" s="81"/>
      <c r="FW185" s="81"/>
      <c r="FX185" s="81"/>
      <c r="FY185" s="81"/>
    </row>
    <row r="186" spans="1:181" ht="12.75">
      <c r="A186" s="25"/>
      <c r="B186" s="25"/>
      <c r="C186" s="25"/>
      <c r="D186" s="25"/>
      <c r="E186" s="25"/>
      <c r="F186" s="26"/>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81"/>
      <c r="FS186" s="25"/>
      <c r="FT186" s="25"/>
      <c r="FU186" s="25"/>
      <c r="FV186" s="25"/>
      <c r="FW186" s="25"/>
      <c r="FX186" s="25"/>
      <c r="FY186" s="25"/>
    </row>
    <row r="187" spans="1:181" ht="12.75">
      <c r="A187" s="25"/>
      <c r="B187" s="25"/>
      <c r="C187" s="25"/>
      <c r="D187" s="25"/>
      <c r="E187" s="25"/>
      <c r="F187" s="26"/>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81"/>
      <c r="FS187" s="25"/>
      <c r="FT187" s="25"/>
      <c r="FU187" s="25"/>
      <c r="FV187" s="25"/>
      <c r="FW187" s="25"/>
      <c r="FX187" s="25"/>
      <c r="FY187" s="25"/>
    </row>
    <row r="188" spans="1:181" ht="12.75">
      <c r="A188" s="25"/>
      <c r="B188" s="25"/>
      <c r="C188" s="25"/>
      <c r="D188" s="25"/>
      <c r="E188" s="25"/>
      <c r="F188" s="26"/>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81"/>
      <c r="FS188" s="25"/>
      <c r="FT188" s="25"/>
      <c r="FU188" s="25"/>
      <c r="FV188" s="25"/>
      <c r="FW188" s="25"/>
      <c r="FX188" s="25"/>
      <c r="FY188" s="25"/>
    </row>
    <row r="189" spans="1:181" ht="12.75">
      <c r="A189" s="25"/>
      <c r="B189" s="25"/>
      <c r="C189" s="25"/>
      <c r="D189" s="25"/>
      <c r="E189" s="25"/>
      <c r="F189" s="26"/>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81"/>
      <c r="FS189" s="25"/>
      <c r="FT189" s="25"/>
      <c r="FU189" s="25"/>
      <c r="FV189" s="25"/>
      <c r="FW189" s="25"/>
      <c r="FX189" s="25"/>
      <c r="FY189" s="25"/>
    </row>
    <row r="190" spans="1:181" ht="12.75">
      <c r="A190" s="25"/>
      <c r="B190" s="25"/>
      <c r="C190" s="25"/>
      <c r="D190" s="25"/>
      <c r="E190" s="25"/>
      <c r="F190" s="26"/>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row>
    <row r="191" spans="1:181" ht="12.75">
      <c r="A191" s="25"/>
      <c r="B191" s="25"/>
      <c r="C191" s="25"/>
      <c r="D191" s="25"/>
      <c r="E191" s="25"/>
      <c r="F191" s="26"/>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row>
    <row r="192" spans="1:181" ht="12.75">
      <c r="A192" s="25"/>
      <c r="B192" s="25"/>
      <c r="C192" s="25"/>
      <c r="D192" s="25"/>
      <c r="E192" s="25"/>
      <c r="F192" s="26"/>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row>
    <row r="193" spans="1:181" ht="12.75">
      <c r="A193" s="25"/>
      <c r="B193" s="25"/>
      <c r="C193" s="25"/>
      <c r="D193" s="25"/>
      <c r="E193" s="25"/>
      <c r="F193" s="26"/>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row>
    <row r="194" spans="1:181" ht="12.75">
      <c r="A194" s="25"/>
      <c r="B194" s="25"/>
      <c r="C194" s="25"/>
      <c r="D194" s="25"/>
      <c r="E194" s="25"/>
      <c r="F194" s="26"/>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row>
    <row r="195" spans="1:181" ht="12.75">
      <c r="A195" s="25"/>
      <c r="B195" s="25"/>
      <c r="C195" s="25"/>
      <c r="D195" s="25"/>
      <c r="E195" s="25"/>
      <c r="F195" s="26"/>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row>
    <row r="196" spans="1:181" ht="12.75">
      <c r="A196" s="25"/>
      <c r="B196" s="25"/>
      <c r="C196" s="25"/>
      <c r="D196" s="25"/>
      <c r="E196" s="25"/>
      <c r="F196" s="26"/>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row>
    <row r="197" spans="1:181" ht="12.75">
      <c r="A197" s="25"/>
      <c r="B197" s="25"/>
      <c r="C197" s="25"/>
      <c r="D197" s="25"/>
      <c r="E197" s="25"/>
      <c r="F197" s="26"/>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row>
    <row r="198" spans="1:181" ht="12.75">
      <c r="A198" s="25"/>
      <c r="B198" s="25"/>
      <c r="C198" s="25"/>
      <c r="D198" s="25"/>
      <c r="E198" s="25"/>
      <c r="F198" s="26"/>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row>
    <row r="199" spans="1:181" ht="12.75">
      <c r="A199" s="25"/>
      <c r="B199" s="25"/>
      <c r="C199" s="25"/>
      <c r="D199" s="25"/>
      <c r="E199" s="25"/>
      <c r="F199" s="26"/>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row>
    <row r="200" spans="1:181" ht="12.75">
      <c r="A200" s="25"/>
      <c r="B200" s="25"/>
      <c r="C200" s="25"/>
      <c r="D200" s="25"/>
      <c r="E200" s="25"/>
      <c r="F200" s="26"/>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row>
    <row r="201" spans="1:181" ht="12.75">
      <c r="A201" s="25"/>
      <c r="B201" s="25"/>
      <c r="C201" s="25"/>
      <c r="D201" s="25"/>
      <c r="E201" s="25"/>
      <c r="F201" s="26"/>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row>
    <row r="202" spans="1:181" ht="12.75">
      <c r="A202" s="25"/>
      <c r="B202" s="25"/>
      <c r="C202" s="25"/>
      <c r="D202" s="25"/>
      <c r="E202" s="25"/>
      <c r="F202" s="26"/>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row>
    <row r="203" spans="1:181" ht="12.75">
      <c r="A203" s="25"/>
      <c r="B203" s="25"/>
      <c r="C203" s="25"/>
      <c r="D203" s="25"/>
      <c r="E203" s="25"/>
      <c r="F203" s="26"/>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row>
    <row r="204" spans="1:181" ht="12.75">
      <c r="A204" s="25"/>
      <c r="B204" s="25"/>
      <c r="C204" s="25"/>
      <c r="D204" s="25"/>
      <c r="E204" s="25"/>
      <c r="F204" s="26"/>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row>
    <row r="205" spans="1:181" ht="12.75">
      <c r="A205" s="25"/>
      <c r="B205" s="25"/>
      <c r="C205" s="25"/>
      <c r="D205" s="25"/>
      <c r="E205" s="25"/>
      <c r="F205" s="26"/>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row>
    <row r="206" spans="1:181" ht="12.75">
      <c r="A206" s="25"/>
      <c r="B206" s="25"/>
      <c r="C206" s="25"/>
      <c r="D206" s="25"/>
      <c r="E206" s="25"/>
      <c r="F206" s="26"/>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row>
    <row r="207" spans="1:181" ht="12.75">
      <c r="A207" s="25"/>
      <c r="B207" s="25"/>
      <c r="C207" s="25"/>
      <c r="D207" s="25"/>
      <c r="E207" s="25"/>
      <c r="F207" s="26"/>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row>
    <row r="208" spans="1:181" ht="12.75">
      <c r="A208" s="25"/>
      <c r="B208" s="25"/>
      <c r="C208" s="25"/>
      <c r="D208" s="25"/>
      <c r="E208" s="25"/>
      <c r="F208" s="26"/>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row>
    <row r="209" spans="1:181" ht="12.75">
      <c r="A209" s="25"/>
      <c r="B209" s="25"/>
      <c r="C209" s="25"/>
      <c r="D209" s="25"/>
      <c r="E209" s="25"/>
      <c r="F209" s="26"/>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row>
    <row r="210" spans="1:181" ht="12.75">
      <c r="A210" s="25"/>
      <c r="B210" s="25"/>
      <c r="C210" s="25"/>
      <c r="D210" s="25"/>
      <c r="E210" s="25"/>
      <c r="F210" s="26"/>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row>
    <row r="211" spans="1:181" ht="12.75">
      <c r="A211" s="25"/>
      <c r="B211" s="25"/>
      <c r="C211" s="25"/>
      <c r="D211" s="25"/>
      <c r="E211" s="25"/>
      <c r="F211" s="26"/>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row>
    <row r="212" spans="1:181" ht="12.7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c r="FH212" s="25"/>
      <c r="FI212" s="25"/>
      <c r="FJ212" s="25"/>
      <c r="FK212" s="25"/>
      <c r="FL212" s="25"/>
      <c r="FM212" s="25"/>
      <c r="FN212" s="25"/>
      <c r="FO212" s="25"/>
      <c r="FP212" s="25"/>
      <c r="FQ212" s="25"/>
      <c r="FR212" s="25"/>
      <c r="FS212" s="25"/>
      <c r="FT212" s="25"/>
      <c r="FU212" s="25"/>
      <c r="FV212" s="25"/>
      <c r="FW212" s="25"/>
      <c r="FX212" s="25"/>
      <c r="FY212" s="25"/>
    </row>
    <row r="213" spans="1:181" ht="12.7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25"/>
      <c r="DY213" s="25"/>
      <c r="DZ213" s="25"/>
      <c r="EA213" s="25"/>
      <c r="EB213" s="25"/>
      <c r="EC213" s="25"/>
      <c r="ED213" s="25"/>
      <c r="EE213" s="25"/>
      <c r="EF213" s="25"/>
      <c r="EG213" s="25"/>
      <c r="EH213" s="25"/>
      <c r="EI213" s="25"/>
      <c r="EJ213" s="25"/>
      <c r="EK213" s="25"/>
      <c r="EL213" s="25"/>
      <c r="EM213" s="25"/>
      <c r="EN213" s="25"/>
      <c r="EO213" s="25"/>
      <c r="EP213" s="25"/>
      <c r="EQ213" s="25"/>
      <c r="ER213" s="25"/>
      <c r="ES213" s="25"/>
      <c r="ET213" s="25"/>
      <c r="EU213" s="25"/>
      <c r="EV213" s="25"/>
      <c r="EW213" s="25"/>
      <c r="EX213" s="25"/>
      <c r="EY213" s="25"/>
      <c r="EZ213" s="25"/>
      <c r="FA213" s="25"/>
      <c r="FB213" s="25"/>
      <c r="FC213" s="25"/>
      <c r="FD213" s="25"/>
      <c r="FE213" s="25"/>
      <c r="FF213" s="25"/>
      <c r="FG213" s="25"/>
      <c r="FH213" s="25"/>
      <c r="FI213" s="25"/>
      <c r="FJ213" s="25"/>
      <c r="FK213" s="25"/>
      <c r="FL213" s="25"/>
      <c r="FM213" s="25"/>
      <c r="FN213" s="25"/>
      <c r="FO213" s="25"/>
      <c r="FP213" s="25"/>
      <c r="FQ213" s="25"/>
      <c r="FR213" s="25"/>
      <c r="FS213" s="25"/>
      <c r="FT213" s="25"/>
      <c r="FU213" s="25"/>
      <c r="FV213" s="25"/>
      <c r="FW213" s="25"/>
      <c r="FX213" s="25"/>
      <c r="FY213" s="25"/>
    </row>
    <row r="214" spans="1:181" ht="12.7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25"/>
      <c r="EF214" s="25"/>
      <c r="EG214" s="25"/>
      <c r="EH214" s="25"/>
      <c r="EI214" s="25"/>
      <c r="EJ214" s="25"/>
      <c r="EK214" s="25"/>
      <c r="EL214" s="25"/>
      <c r="EM214" s="25"/>
      <c r="EN214" s="25"/>
      <c r="EO214" s="25"/>
      <c r="EP214" s="25"/>
      <c r="EQ214" s="25"/>
      <c r="ER214" s="25"/>
      <c r="ES214" s="25"/>
      <c r="ET214" s="25"/>
      <c r="EU214" s="25"/>
      <c r="EV214" s="25"/>
      <c r="EW214" s="25"/>
      <c r="EX214" s="25"/>
      <c r="EY214" s="25"/>
      <c r="EZ214" s="25"/>
      <c r="FA214" s="25"/>
      <c r="FB214" s="25"/>
      <c r="FC214" s="25"/>
      <c r="FD214" s="25"/>
      <c r="FE214" s="25"/>
      <c r="FF214" s="25"/>
      <c r="FG214" s="25"/>
      <c r="FH214" s="25"/>
      <c r="FI214" s="25"/>
      <c r="FJ214" s="25"/>
      <c r="FK214" s="25"/>
      <c r="FL214" s="25"/>
      <c r="FM214" s="25"/>
      <c r="FN214" s="25"/>
      <c r="FO214" s="25"/>
      <c r="FP214" s="25"/>
      <c r="FQ214" s="25"/>
      <c r="FR214" s="25"/>
      <c r="FS214" s="25"/>
      <c r="FT214" s="25"/>
      <c r="FU214" s="25"/>
      <c r="FV214" s="25"/>
      <c r="FW214" s="25"/>
      <c r="FX214" s="25"/>
      <c r="FY214" s="25"/>
    </row>
    <row r="215" spans="1:181" ht="12.7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c r="DT215" s="25"/>
      <c r="DU215" s="25"/>
      <c r="DV215" s="25"/>
      <c r="DW215" s="25"/>
      <c r="DX215" s="25"/>
      <c r="DY215" s="25"/>
      <c r="DZ215" s="25"/>
      <c r="EA215" s="25"/>
      <c r="EB215" s="25"/>
      <c r="EC215" s="25"/>
      <c r="ED215" s="25"/>
      <c r="EE215" s="25"/>
      <c r="EF215" s="25"/>
      <c r="EG215" s="25"/>
      <c r="EH215" s="25"/>
      <c r="EI215" s="25"/>
      <c r="EJ215" s="25"/>
      <c r="EK215" s="25"/>
      <c r="EL215" s="25"/>
      <c r="EM215" s="25"/>
      <c r="EN215" s="25"/>
      <c r="EO215" s="25"/>
      <c r="EP215" s="25"/>
      <c r="EQ215" s="25"/>
      <c r="ER215" s="25"/>
      <c r="ES215" s="25"/>
      <c r="ET215" s="25"/>
      <c r="EU215" s="25"/>
      <c r="EV215" s="25"/>
      <c r="EW215" s="25"/>
      <c r="EX215" s="25"/>
      <c r="EY215" s="25"/>
      <c r="EZ215" s="25"/>
      <c r="FA215" s="25"/>
      <c r="FB215" s="25"/>
      <c r="FC215" s="25"/>
      <c r="FD215" s="25"/>
      <c r="FE215" s="25"/>
      <c r="FF215" s="25"/>
      <c r="FG215" s="25"/>
      <c r="FH215" s="25"/>
      <c r="FI215" s="25"/>
      <c r="FJ215" s="25"/>
      <c r="FK215" s="25"/>
      <c r="FL215" s="25"/>
      <c r="FM215" s="25"/>
      <c r="FN215" s="25"/>
      <c r="FO215" s="25"/>
      <c r="FP215" s="25"/>
      <c r="FQ215" s="25"/>
      <c r="FR215" s="25"/>
      <c r="FS215" s="25"/>
      <c r="FT215" s="25"/>
      <c r="FU215" s="25"/>
      <c r="FV215" s="25"/>
      <c r="FW215" s="25"/>
      <c r="FX215" s="25"/>
      <c r="FY215" s="25"/>
    </row>
    <row r="216" spans="1:181" ht="12.7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25"/>
      <c r="FI216" s="25"/>
      <c r="FJ216" s="25"/>
      <c r="FK216" s="25"/>
      <c r="FL216" s="25"/>
      <c r="FM216" s="25"/>
      <c r="FN216" s="25"/>
      <c r="FO216" s="25"/>
      <c r="FP216" s="25"/>
      <c r="FQ216" s="25"/>
      <c r="FR216" s="25"/>
      <c r="FS216" s="25"/>
      <c r="FT216" s="25"/>
      <c r="FU216" s="25"/>
      <c r="FV216" s="25"/>
      <c r="FW216" s="25"/>
      <c r="FX216" s="25"/>
      <c r="FY216" s="25"/>
    </row>
    <row r="217" spans="1:181" ht="12.7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row>
    <row r="218" spans="1:181" ht="12.7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c r="FK218" s="25"/>
      <c r="FL218" s="25"/>
      <c r="FM218" s="25"/>
      <c r="FN218" s="25"/>
      <c r="FO218" s="25"/>
      <c r="FP218" s="25"/>
      <c r="FQ218" s="25"/>
      <c r="FR218" s="25"/>
      <c r="FS218" s="25"/>
      <c r="FT218" s="25"/>
      <c r="FU218" s="25"/>
      <c r="FV218" s="25"/>
      <c r="FW218" s="25"/>
      <c r="FX218" s="25"/>
      <c r="FY218" s="25"/>
    </row>
    <row r="219" spans="1:181" ht="12.7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c r="DN219" s="25"/>
      <c r="DO219" s="25"/>
      <c r="DP219" s="25"/>
      <c r="DQ219" s="25"/>
      <c r="DR219" s="25"/>
      <c r="DS219" s="25"/>
      <c r="DT219" s="25"/>
      <c r="DU219" s="25"/>
      <c r="DV219" s="25"/>
      <c r="DW219" s="25"/>
      <c r="DX219" s="25"/>
      <c r="DY219" s="25"/>
      <c r="DZ219" s="25"/>
      <c r="EA219" s="25"/>
      <c r="EB219" s="25"/>
      <c r="EC219" s="25"/>
      <c r="ED219" s="25"/>
      <c r="EE219" s="25"/>
      <c r="EF219" s="25"/>
      <c r="EG219" s="25"/>
      <c r="EH219" s="25"/>
      <c r="EI219" s="25"/>
      <c r="EJ219" s="25"/>
      <c r="EK219" s="25"/>
      <c r="EL219" s="25"/>
      <c r="EM219" s="25"/>
      <c r="EN219" s="25"/>
      <c r="EO219" s="25"/>
      <c r="EP219" s="25"/>
      <c r="EQ219" s="25"/>
      <c r="ER219" s="25"/>
      <c r="ES219" s="25"/>
      <c r="ET219" s="25"/>
      <c r="EU219" s="25"/>
      <c r="EV219" s="25"/>
      <c r="EW219" s="25"/>
      <c r="EX219" s="25"/>
      <c r="EY219" s="25"/>
      <c r="EZ219" s="25"/>
      <c r="FA219" s="25"/>
      <c r="FB219" s="25"/>
      <c r="FC219" s="25"/>
      <c r="FD219" s="25"/>
      <c r="FE219" s="25"/>
      <c r="FF219" s="25"/>
      <c r="FG219" s="25"/>
      <c r="FH219" s="25"/>
      <c r="FI219" s="25"/>
      <c r="FJ219" s="25"/>
      <c r="FK219" s="25"/>
      <c r="FL219" s="25"/>
      <c r="FM219" s="25"/>
      <c r="FN219" s="25"/>
      <c r="FO219" s="25"/>
      <c r="FP219" s="25"/>
      <c r="FQ219" s="25"/>
      <c r="FR219" s="25"/>
      <c r="FS219" s="25"/>
      <c r="FT219" s="25"/>
      <c r="FU219" s="25"/>
      <c r="FV219" s="25"/>
      <c r="FW219" s="25"/>
      <c r="FX219" s="25"/>
      <c r="FY219" s="25"/>
    </row>
    <row r="220" spans="1:181" ht="12.7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row>
    <row r="221" spans="1:181" ht="12.7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row>
    <row r="222" spans="1:181" ht="12.7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row>
    <row r="223" spans="1:181" ht="12.7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row>
    <row r="224" spans="1:181" ht="12.7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c r="FH224" s="25"/>
      <c r="FI224" s="25"/>
      <c r="FJ224" s="25"/>
      <c r="FK224" s="25"/>
      <c r="FL224" s="25"/>
      <c r="FM224" s="25"/>
      <c r="FN224" s="25"/>
      <c r="FO224" s="25"/>
      <c r="FP224" s="25"/>
      <c r="FQ224" s="25"/>
      <c r="FR224" s="25"/>
      <c r="FS224" s="25"/>
      <c r="FT224" s="25"/>
      <c r="FU224" s="25"/>
      <c r="FV224" s="25"/>
      <c r="FW224" s="25"/>
      <c r="FX224" s="25"/>
      <c r="FY224" s="25"/>
    </row>
    <row r="225" spans="1:181" ht="12.7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row>
    <row r="226" spans="1:181" ht="12.7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row>
    <row r="227" spans="1:181" ht="12.7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row>
    <row r="228" spans="1:181" ht="12.7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row>
    <row r="229" spans="1:181" ht="12.75">
      <c r="A229" s="87"/>
      <c r="B229" s="87"/>
      <c r="C229" s="87"/>
      <c r="D229" s="87"/>
      <c r="E229" s="87"/>
      <c r="F229" s="87"/>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87"/>
      <c r="BR229" s="87"/>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87"/>
      <c r="CV229" s="25"/>
      <c r="CW229" s="25"/>
      <c r="CX229" s="87"/>
      <c r="CY229" s="25"/>
      <c r="CZ229" s="25"/>
      <c r="DA229" s="25"/>
      <c r="DB229" s="87"/>
      <c r="DC229" s="25"/>
      <c r="DD229" s="25"/>
      <c r="DE229" s="87"/>
      <c r="DF229" s="25"/>
      <c r="DG229" s="25"/>
      <c r="DH229" s="87"/>
      <c r="DI229" s="25"/>
      <c r="DJ229" s="25"/>
      <c r="DK229" s="87"/>
      <c r="DL229" s="25"/>
      <c r="DM229" s="25"/>
      <c r="DN229" s="25"/>
      <c r="DO229" s="25"/>
      <c r="DP229" s="25"/>
      <c r="DQ229" s="25"/>
      <c r="DR229" s="25"/>
      <c r="DS229" s="25"/>
      <c r="DT229" s="25"/>
      <c r="DU229" s="25"/>
      <c r="DV229" s="87"/>
      <c r="DW229" s="25"/>
      <c r="DX229" s="25"/>
      <c r="DY229" s="25"/>
      <c r="DZ229" s="25"/>
      <c r="EA229" s="87"/>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c r="FH229" s="25"/>
      <c r="FI229" s="25"/>
      <c r="FJ229" s="87"/>
      <c r="FK229" s="87"/>
      <c r="FL229" s="87"/>
      <c r="FM229" s="25"/>
      <c r="FN229" s="25"/>
      <c r="FO229" s="87"/>
      <c r="FP229" s="25"/>
      <c r="FQ229" s="25"/>
      <c r="FR229" s="25"/>
      <c r="FS229" s="25"/>
      <c r="FT229" s="25"/>
      <c r="FU229" s="87"/>
      <c r="FV229" s="87"/>
      <c r="FW229" s="87"/>
      <c r="FX229" s="87"/>
      <c r="FY229" s="87"/>
    </row>
    <row r="230" spans="1:181" ht="12.75">
      <c r="A230" s="87"/>
      <c r="B230" s="87"/>
      <c r="C230" s="87"/>
      <c r="D230" s="87"/>
      <c r="E230" s="87"/>
      <c r="F230" s="87"/>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87"/>
      <c r="BR230" s="87"/>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87"/>
      <c r="CV230" s="25"/>
      <c r="CW230" s="25"/>
      <c r="CX230" s="87"/>
      <c r="CY230" s="25"/>
      <c r="CZ230" s="25"/>
      <c r="DA230" s="25"/>
      <c r="DB230" s="87"/>
      <c r="DC230" s="25"/>
      <c r="DD230" s="25"/>
      <c r="DE230" s="87"/>
      <c r="DF230" s="25"/>
      <c r="DG230" s="25"/>
      <c r="DH230" s="87"/>
      <c r="DI230" s="25"/>
      <c r="DJ230" s="25"/>
      <c r="DK230" s="87"/>
      <c r="DL230" s="25"/>
      <c r="DM230" s="25"/>
      <c r="DN230" s="25"/>
      <c r="DO230" s="25"/>
      <c r="DP230" s="25"/>
      <c r="DQ230" s="25"/>
      <c r="DR230" s="25"/>
      <c r="DS230" s="25"/>
      <c r="DT230" s="25"/>
      <c r="DU230" s="25"/>
      <c r="DV230" s="87"/>
      <c r="DW230" s="25"/>
      <c r="DX230" s="25"/>
      <c r="DY230" s="25"/>
      <c r="DZ230" s="25"/>
      <c r="EA230" s="87"/>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87"/>
      <c r="FK230" s="87"/>
      <c r="FL230" s="87"/>
      <c r="FM230" s="25"/>
      <c r="FN230" s="25"/>
      <c r="FO230" s="87"/>
      <c r="FP230" s="25"/>
      <c r="FQ230" s="25"/>
      <c r="FR230" s="25"/>
      <c r="FS230" s="25"/>
      <c r="FT230" s="25"/>
      <c r="FU230" s="87"/>
      <c r="FV230" s="87"/>
      <c r="FW230" s="87"/>
      <c r="FX230" s="87"/>
      <c r="FY230" s="87"/>
    </row>
    <row r="231" spans="1:181" ht="12.75">
      <c r="A231" s="87"/>
      <c r="B231" s="87"/>
      <c r="C231" s="87"/>
      <c r="D231" s="87"/>
      <c r="E231" s="87"/>
      <c r="F231" s="87"/>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87"/>
      <c r="BR231" s="87"/>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87"/>
      <c r="CV231" s="25"/>
      <c r="CW231" s="25"/>
      <c r="CX231" s="87"/>
      <c r="CY231" s="25"/>
      <c r="CZ231" s="25"/>
      <c r="DA231" s="25"/>
      <c r="DB231" s="87"/>
      <c r="DC231" s="25"/>
      <c r="DD231" s="25"/>
      <c r="DE231" s="87"/>
      <c r="DF231" s="25"/>
      <c r="DG231" s="25"/>
      <c r="DH231" s="87"/>
      <c r="DI231" s="25"/>
      <c r="DJ231" s="25"/>
      <c r="DK231" s="87"/>
      <c r="DL231" s="25"/>
      <c r="DM231" s="25"/>
      <c r="DN231" s="25"/>
      <c r="DO231" s="25"/>
      <c r="DP231" s="25"/>
      <c r="DQ231" s="25"/>
      <c r="DR231" s="25"/>
      <c r="DS231" s="25"/>
      <c r="DT231" s="25"/>
      <c r="DU231" s="25"/>
      <c r="DV231" s="87"/>
      <c r="DW231" s="25"/>
      <c r="DX231" s="25"/>
      <c r="DY231" s="25"/>
      <c r="DZ231" s="25"/>
      <c r="EA231" s="87"/>
      <c r="EB231" s="25"/>
      <c r="EC231" s="25"/>
      <c r="ED231" s="25"/>
      <c r="EE231" s="25"/>
      <c r="EF231" s="25"/>
      <c r="EG231" s="25"/>
      <c r="EH231" s="25"/>
      <c r="EI231" s="25"/>
      <c r="EJ231" s="25"/>
      <c r="EK231" s="25"/>
      <c r="EL231" s="25"/>
      <c r="EM231" s="25"/>
      <c r="EN231" s="25"/>
      <c r="EO231" s="25"/>
      <c r="EP231" s="25"/>
      <c r="EQ231" s="25"/>
      <c r="ER231" s="25"/>
      <c r="ES231" s="25"/>
      <c r="ET231" s="25"/>
      <c r="EU231" s="25"/>
      <c r="EV231" s="25"/>
      <c r="EW231" s="25"/>
      <c r="EX231" s="25"/>
      <c r="EY231" s="25"/>
      <c r="EZ231" s="25"/>
      <c r="FA231" s="25"/>
      <c r="FB231" s="25"/>
      <c r="FC231" s="25"/>
      <c r="FD231" s="25"/>
      <c r="FE231" s="25"/>
      <c r="FF231" s="25"/>
      <c r="FG231" s="25"/>
      <c r="FH231" s="25"/>
      <c r="FI231" s="25"/>
      <c r="FJ231" s="87"/>
      <c r="FK231" s="87"/>
      <c r="FL231" s="87"/>
      <c r="FM231" s="25"/>
      <c r="FN231" s="25"/>
      <c r="FO231" s="87"/>
      <c r="FP231" s="25"/>
      <c r="FQ231" s="25"/>
      <c r="FR231" s="25"/>
      <c r="FS231" s="25"/>
      <c r="FT231" s="25"/>
      <c r="FU231" s="87"/>
      <c r="FV231" s="87"/>
      <c r="FW231" s="87"/>
      <c r="FX231" s="87"/>
      <c r="FY231" s="87"/>
    </row>
    <row r="232" spans="1:181" ht="12.75">
      <c r="A232" s="87"/>
      <c r="B232" s="87"/>
      <c r="C232" s="87"/>
      <c r="D232" s="87"/>
      <c r="E232" s="87"/>
      <c r="F232" s="87"/>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87"/>
      <c r="BR232" s="87"/>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87"/>
      <c r="CV232" s="25"/>
      <c r="CW232" s="25"/>
      <c r="CX232" s="87"/>
      <c r="CY232" s="25"/>
      <c r="CZ232" s="25"/>
      <c r="DA232" s="25"/>
      <c r="DB232" s="87"/>
      <c r="DC232" s="25"/>
      <c r="DD232" s="25"/>
      <c r="DE232" s="87"/>
      <c r="DF232" s="25"/>
      <c r="DG232" s="25"/>
      <c r="DH232" s="87"/>
      <c r="DI232" s="25"/>
      <c r="DJ232" s="25"/>
      <c r="DK232" s="87"/>
      <c r="DL232" s="25"/>
      <c r="DM232" s="25"/>
      <c r="DN232" s="25"/>
      <c r="DO232" s="25"/>
      <c r="DP232" s="25"/>
      <c r="DQ232" s="25"/>
      <c r="DR232" s="25"/>
      <c r="DS232" s="25"/>
      <c r="DT232" s="25"/>
      <c r="DU232" s="25"/>
      <c r="DV232" s="87"/>
      <c r="DW232" s="25"/>
      <c r="DX232" s="25"/>
      <c r="DY232" s="25"/>
      <c r="DZ232" s="25"/>
      <c r="EA232" s="87"/>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87"/>
      <c r="FK232" s="87"/>
      <c r="FL232" s="87"/>
      <c r="FM232" s="25"/>
      <c r="FN232" s="25"/>
      <c r="FO232" s="87"/>
      <c r="FP232" s="25"/>
      <c r="FQ232" s="25"/>
      <c r="FR232" s="25"/>
      <c r="FS232" s="25"/>
      <c r="FT232" s="25"/>
      <c r="FU232" s="87"/>
      <c r="FV232" s="87"/>
      <c r="FW232" s="87"/>
      <c r="FX232" s="87"/>
      <c r="FY232" s="87"/>
    </row>
    <row r="233" spans="1:181" ht="12.75">
      <c r="A233" s="87"/>
      <c r="B233" s="87"/>
      <c r="C233" s="87"/>
      <c r="D233" s="87"/>
      <c r="E233" s="87"/>
      <c r="F233" s="87"/>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87"/>
      <c r="BR233" s="87"/>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87"/>
      <c r="CV233" s="25"/>
      <c r="CW233" s="25"/>
      <c r="CX233" s="87"/>
      <c r="CY233" s="25"/>
      <c r="CZ233" s="25"/>
      <c r="DA233" s="25"/>
      <c r="DB233" s="87"/>
      <c r="DC233" s="25"/>
      <c r="DD233" s="25"/>
      <c r="DE233" s="87"/>
      <c r="DF233" s="25"/>
      <c r="DG233" s="25"/>
      <c r="DH233" s="87"/>
      <c r="DI233" s="25"/>
      <c r="DJ233" s="25"/>
      <c r="DK233" s="87"/>
      <c r="DL233" s="25"/>
      <c r="DM233" s="25"/>
      <c r="DN233" s="25"/>
      <c r="DO233" s="25"/>
      <c r="DP233" s="25"/>
      <c r="DQ233" s="25"/>
      <c r="DR233" s="25"/>
      <c r="DS233" s="25"/>
      <c r="DT233" s="25"/>
      <c r="DU233" s="25"/>
      <c r="DV233" s="87"/>
      <c r="DW233" s="25"/>
      <c r="DX233" s="25"/>
      <c r="DY233" s="25"/>
      <c r="DZ233" s="25"/>
      <c r="EA233" s="87"/>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87"/>
      <c r="FK233" s="87"/>
      <c r="FL233" s="87"/>
      <c r="FM233" s="25"/>
      <c r="FN233" s="25"/>
      <c r="FO233" s="87"/>
      <c r="FP233" s="25"/>
      <c r="FQ233" s="25"/>
      <c r="FR233" s="25"/>
      <c r="FS233" s="25"/>
      <c r="FT233" s="25"/>
      <c r="FU233" s="87"/>
      <c r="FV233" s="87"/>
      <c r="FW233" s="87"/>
      <c r="FX233" s="87"/>
      <c r="FY233" s="87"/>
    </row>
    <row r="234" spans="1:181" ht="12.75">
      <c r="A234" s="87"/>
      <c r="B234" s="87"/>
      <c r="C234" s="87"/>
      <c r="D234" s="87"/>
      <c r="E234" s="87"/>
      <c r="F234" s="87"/>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87"/>
      <c r="BR234" s="87"/>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87"/>
      <c r="CV234" s="25"/>
      <c r="CW234" s="25"/>
      <c r="CX234" s="87"/>
      <c r="CY234" s="25"/>
      <c r="CZ234" s="25"/>
      <c r="DA234" s="25"/>
      <c r="DB234" s="87"/>
      <c r="DC234" s="25"/>
      <c r="DD234" s="25"/>
      <c r="DE234" s="87"/>
      <c r="DF234" s="25"/>
      <c r="DG234" s="25"/>
      <c r="DH234" s="87"/>
      <c r="DI234" s="25"/>
      <c r="DJ234" s="25"/>
      <c r="DK234" s="87"/>
      <c r="DL234" s="25"/>
      <c r="DM234" s="25"/>
      <c r="DN234" s="25"/>
      <c r="DO234" s="25"/>
      <c r="DP234" s="25"/>
      <c r="DQ234" s="25"/>
      <c r="DR234" s="25"/>
      <c r="DS234" s="25"/>
      <c r="DT234" s="25"/>
      <c r="DU234" s="25"/>
      <c r="DV234" s="87"/>
      <c r="DW234" s="25"/>
      <c r="DX234" s="25"/>
      <c r="DY234" s="25"/>
      <c r="DZ234" s="25"/>
      <c r="EA234" s="87"/>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87"/>
      <c r="FK234" s="87"/>
      <c r="FL234" s="87"/>
      <c r="FM234" s="25"/>
      <c r="FN234" s="25"/>
      <c r="FO234" s="87"/>
      <c r="FP234" s="25"/>
      <c r="FQ234" s="25"/>
      <c r="FR234" s="25"/>
      <c r="FS234" s="25"/>
      <c r="FT234" s="25"/>
      <c r="FU234" s="87"/>
      <c r="FV234" s="87"/>
      <c r="FW234" s="87"/>
      <c r="FX234" s="87"/>
      <c r="FY234" s="87"/>
    </row>
    <row r="235" spans="1:181" ht="12.75">
      <c r="A235" s="87"/>
      <c r="B235" s="87"/>
      <c r="C235" s="87"/>
      <c r="D235" s="87"/>
      <c r="E235" s="87"/>
      <c r="F235" s="87"/>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87"/>
      <c r="BR235" s="87"/>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87"/>
      <c r="CV235" s="25"/>
      <c r="CW235" s="25"/>
      <c r="CX235" s="87"/>
      <c r="CY235" s="25"/>
      <c r="CZ235" s="25"/>
      <c r="DA235" s="25"/>
      <c r="DB235" s="87"/>
      <c r="DC235" s="25"/>
      <c r="DD235" s="25"/>
      <c r="DE235" s="87"/>
      <c r="DF235" s="25"/>
      <c r="DG235" s="25"/>
      <c r="DH235" s="87"/>
      <c r="DI235" s="25"/>
      <c r="DJ235" s="25"/>
      <c r="DK235" s="87"/>
      <c r="DL235" s="25"/>
      <c r="DM235" s="25"/>
      <c r="DN235" s="25"/>
      <c r="DO235" s="25"/>
      <c r="DP235" s="25"/>
      <c r="DQ235" s="25"/>
      <c r="DR235" s="25"/>
      <c r="DS235" s="25"/>
      <c r="DT235" s="25"/>
      <c r="DU235" s="25"/>
      <c r="DV235" s="87"/>
      <c r="DW235" s="25"/>
      <c r="DX235" s="25"/>
      <c r="DY235" s="25"/>
      <c r="DZ235" s="25"/>
      <c r="EA235" s="87"/>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87"/>
      <c r="FK235" s="87"/>
      <c r="FL235" s="87"/>
      <c r="FM235" s="25"/>
      <c r="FN235" s="25"/>
      <c r="FO235" s="87"/>
      <c r="FP235" s="25"/>
      <c r="FQ235" s="25"/>
      <c r="FR235" s="25"/>
      <c r="FS235" s="25"/>
      <c r="FT235" s="25"/>
      <c r="FU235" s="87"/>
      <c r="FV235" s="87"/>
      <c r="FW235" s="87"/>
      <c r="FX235" s="87"/>
      <c r="FY235" s="87"/>
    </row>
    <row r="236" spans="1:181" ht="12.75">
      <c r="A236" s="87"/>
      <c r="B236" s="87"/>
      <c r="C236" s="87"/>
      <c r="D236" s="87"/>
      <c r="E236" s="87"/>
      <c r="F236" s="87"/>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87"/>
      <c r="BR236" s="87"/>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87"/>
      <c r="CV236" s="25"/>
      <c r="CW236" s="25"/>
      <c r="CX236" s="87"/>
      <c r="CY236" s="25"/>
      <c r="CZ236" s="25"/>
      <c r="DA236" s="25"/>
      <c r="DB236" s="87"/>
      <c r="DC236" s="25"/>
      <c r="DD236" s="25"/>
      <c r="DE236" s="87"/>
      <c r="DF236" s="25"/>
      <c r="DG236" s="25"/>
      <c r="DH236" s="87"/>
      <c r="DI236" s="25"/>
      <c r="DJ236" s="25"/>
      <c r="DK236" s="87"/>
      <c r="DL236" s="25"/>
      <c r="DM236" s="25"/>
      <c r="DN236" s="25"/>
      <c r="DO236" s="25"/>
      <c r="DP236" s="25"/>
      <c r="DQ236" s="25"/>
      <c r="DR236" s="25"/>
      <c r="DS236" s="25"/>
      <c r="DT236" s="25"/>
      <c r="DU236" s="25"/>
      <c r="DV236" s="87"/>
      <c r="DW236" s="25"/>
      <c r="DX236" s="25"/>
      <c r="DY236" s="25"/>
      <c r="DZ236" s="25"/>
      <c r="EA236" s="87"/>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25"/>
      <c r="FI236" s="25"/>
      <c r="FJ236" s="87"/>
      <c r="FK236" s="87"/>
      <c r="FL236" s="87"/>
      <c r="FM236" s="25"/>
      <c r="FN236" s="25"/>
      <c r="FO236" s="87"/>
      <c r="FP236" s="25"/>
      <c r="FQ236" s="25"/>
      <c r="FR236" s="25"/>
      <c r="FS236" s="25"/>
      <c r="FT236" s="25"/>
      <c r="FU236" s="87"/>
      <c r="FV236" s="87"/>
      <c r="FW236" s="87"/>
      <c r="FX236" s="87"/>
      <c r="FY236" s="87"/>
    </row>
    <row r="237" spans="7:174" ht="12.75">
      <c r="G237" s="29"/>
      <c r="H237" s="29"/>
      <c r="I237" s="29"/>
      <c r="J237" s="29"/>
      <c r="K237" s="29"/>
      <c r="O237" s="29"/>
      <c r="P237" s="29"/>
      <c r="Q237" s="29"/>
      <c r="R237" s="29"/>
      <c r="U237" s="29"/>
      <c r="V237" s="29"/>
      <c r="W237" s="29"/>
      <c r="X237" s="29"/>
      <c r="Y237" s="29"/>
      <c r="Z237" s="29"/>
      <c r="AA237" s="29"/>
      <c r="AB237" s="29"/>
      <c r="AC237" s="29"/>
      <c r="AD237" s="29"/>
      <c r="AE237" s="29"/>
      <c r="AF237" s="29"/>
      <c r="AG237" s="29"/>
      <c r="AH237" s="29"/>
      <c r="AI237" s="29"/>
      <c r="AJ237" s="29"/>
      <c r="AM237" s="29"/>
      <c r="AN237" s="29"/>
      <c r="AO237" s="29"/>
      <c r="AP237" s="29"/>
      <c r="AQ237" s="29"/>
      <c r="AR237" s="29"/>
      <c r="AS237" s="29"/>
      <c r="AT237" s="29"/>
      <c r="AU237" s="29"/>
      <c r="AV237" s="29"/>
      <c r="AW237" s="29"/>
      <c r="AX237" s="29"/>
      <c r="AY237" s="29"/>
      <c r="AZ237" s="29"/>
      <c r="BA237" s="29"/>
      <c r="BB237" s="29"/>
      <c r="BE237" s="29"/>
      <c r="BF237" s="29"/>
      <c r="BG237" s="29"/>
      <c r="BH237" s="29"/>
      <c r="BI237" s="29"/>
      <c r="CC237" s="29"/>
      <c r="CD237" s="29"/>
      <c r="CE237" s="29"/>
      <c r="CF237" s="29"/>
      <c r="FR237" s="25"/>
    </row>
    <row r="238" ht="12.75">
      <c r="FR238" s="25"/>
    </row>
    <row r="239" ht="12.75">
      <c r="FR239" s="25"/>
    </row>
    <row r="240" ht="12.75">
      <c r="FR240" s="25"/>
    </row>
    <row r="241" ht="12.75">
      <c r="FR241" s="29"/>
    </row>
  </sheetData>
  <sheetProtection password="DCB3" sheet="1" objects="1" scenarios="1"/>
  <mergeCells count="175">
    <mergeCell ref="FE7:FE8"/>
    <mergeCell ref="FM7:FM8"/>
    <mergeCell ref="CQ7:CQ8"/>
    <mergeCell ref="EI7:EI8"/>
    <mergeCell ref="EN7:EN8"/>
    <mergeCell ref="EO7:EO8"/>
    <mergeCell ref="FD7:FD8"/>
    <mergeCell ref="EZ7:EZ8"/>
    <mergeCell ref="FA7:FA8"/>
    <mergeCell ref="FB7:FB8"/>
    <mergeCell ref="ET7:ET8"/>
    <mergeCell ref="BJ7:BJ8"/>
    <mergeCell ref="BK7:BK8"/>
    <mergeCell ref="BL7:BL8"/>
    <mergeCell ref="BM7:BM8"/>
    <mergeCell ref="CM7:CM8"/>
    <mergeCell ref="CN7:CN8"/>
    <mergeCell ref="CO7:CO8"/>
    <mergeCell ref="CP7:CP8"/>
    <mergeCell ref="CS7:CS8"/>
    <mergeCell ref="EF7:EF8"/>
    <mergeCell ref="FC7:FC8"/>
    <mergeCell ref="EG7:EG8"/>
    <mergeCell ref="EH7:EH8"/>
    <mergeCell ref="EM7:EM8"/>
    <mergeCell ref="EY7:EY8"/>
    <mergeCell ref="EP7:EP8"/>
    <mergeCell ref="EQ7:EQ8"/>
    <mergeCell ref="ER7:ER8"/>
    <mergeCell ref="ES7:ES8"/>
    <mergeCell ref="FX7:FX8"/>
    <mergeCell ref="DV7:DV8"/>
    <mergeCell ref="DZ7:DZ8"/>
    <mergeCell ref="FI7:FI8"/>
    <mergeCell ref="EB7:EB8"/>
    <mergeCell ref="EW7:EW8"/>
    <mergeCell ref="FQ7:FQ8"/>
    <mergeCell ref="FW7:FW8"/>
    <mergeCell ref="FS7:FS8"/>
    <mergeCell ref="EU7:EU8"/>
    <mergeCell ref="FV7:FV8"/>
    <mergeCell ref="FN7:FN8"/>
    <mergeCell ref="FY7:FY8"/>
    <mergeCell ref="DX7:DX8"/>
    <mergeCell ref="DY7:DY8"/>
    <mergeCell ref="EL7:EL8"/>
    <mergeCell ref="EX7:EX8"/>
    <mergeCell ref="FH7:FH8"/>
    <mergeCell ref="FT7:FT8"/>
    <mergeCell ref="FU7:FU8"/>
    <mergeCell ref="BU7:BU8"/>
    <mergeCell ref="BV7:BV8"/>
    <mergeCell ref="FO7:FO8"/>
    <mergeCell ref="FR7:FR8"/>
    <mergeCell ref="FJ7:FJ8"/>
    <mergeCell ref="FG7:FG8"/>
    <mergeCell ref="FK7:FK8"/>
    <mergeCell ref="EC7:EC8"/>
    <mergeCell ref="ED7:ED8"/>
    <mergeCell ref="EE7:EE8"/>
    <mergeCell ref="BW7:BW8"/>
    <mergeCell ref="BX7:BX8"/>
    <mergeCell ref="FL7:FL8"/>
    <mergeCell ref="BD7:BD8"/>
    <mergeCell ref="BE7:BE8"/>
    <mergeCell ref="BI7:BI8"/>
    <mergeCell ref="DD7:DD8"/>
    <mergeCell ref="DB7:DB8"/>
    <mergeCell ref="DA7:DA8"/>
    <mergeCell ref="CE7:CE8"/>
    <mergeCell ref="BG7:BG8"/>
    <mergeCell ref="BH7:BH8"/>
    <mergeCell ref="BS7:BS8"/>
    <mergeCell ref="BT7:BT8"/>
    <mergeCell ref="BQ7:BQ8"/>
    <mergeCell ref="BR7:BR8"/>
    <mergeCell ref="DE7:DE8"/>
    <mergeCell ref="DF7:DF8"/>
    <mergeCell ref="CY7:CY8"/>
    <mergeCell ref="DC7:DC8"/>
    <mergeCell ref="CZ7:CZ8"/>
    <mergeCell ref="DM7:DM8"/>
    <mergeCell ref="DN7:DN8"/>
    <mergeCell ref="DO7:DO8"/>
    <mergeCell ref="CD7:CD8"/>
    <mergeCell ref="CU7:CU8"/>
    <mergeCell ref="CX7:CX8"/>
    <mergeCell ref="CW7:CW8"/>
    <mergeCell ref="CG7:CG8"/>
    <mergeCell ref="CH7:CH8"/>
    <mergeCell ref="CI7:CI8"/>
    <mergeCell ref="DL7:DL8"/>
    <mergeCell ref="DG7:DG8"/>
    <mergeCell ref="DJ7:DJ8"/>
    <mergeCell ref="DK7:DK8"/>
    <mergeCell ref="DI7:DI8"/>
    <mergeCell ref="DH7:DH8"/>
    <mergeCell ref="FP7:FP8"/>
    <mergeCell ref="U7:U8"/>
    <mergeCell ref="FF7:FF8"/>
    <mergeCell ref="EJ7:EJ8"/>
    <mergeCell ref="EK7:EK8"/>
    <mergeCell ref="V7:V8"/>
    <mergeCell ref="W7:W8"/>
    <mergeCell ref="EV7:EV8"/>
    <mergeCell ref="EA7:EA8"/>
    <mergeCell ref="DU7:DU8"/>
    <mergeCell ref="DW7:DW8"/>
    <mergeCell ref="AU7:AU8"/>
    <mergeCell ref="AV7:AV8"/>
    <mergeCell ref="CF7:CF8"/>
    <mergeCell ref="BN7:BN8"/>
    <mergeCell ref="CC7:CC8"/>
    <mergeCell ref="BO7:BO8"/>
    <mergeCell ref="AW7:AW8"/>
    <mergeCell ref="AY7:AY8"/>
    <mergeCell ref="BC7:BC8"/>
    <mergeCell ref="CV7:CV8"/>
    <mergeCell ref="AT7:AT8"/>
    <mergeCell ref="AQ7:AQ8"/>
    <mergeCell ref="AR7:AR8"/>
    <mergeCell ref="AS7:AS8"/>
    <mergeCell ref="CJ7:CJ8"/>
    <mergeCell ref="CK7:CK8"/>
    <mergeCell ref="CL7:CL8"/>
    <mergeCell ref="CB7:CB8"/>
    <mergeCell ref="BF7:BF8"/>
    <mergeCell ref="BB7:BB8"/>
    <mergeCell ref="BA7:BA8"/>
    <mergeCell ref="AB7:AB8"/>
    <mergeCell ref="AA7:AA8"/>
    <mergeCell ref="AL7:AL8"/>
    <mergeCell ref="AO7:AO8"/>
    <mergeCell ref="AP7:AP8"/>
    <mergeCell ref="AF7:AF8"/>
    <mergeCell ref="AJ7:AJ8"/>
    <mergeCell ref="AI7:AI8"/>
    <mergeCell ref="T7:T8"/>
    <mergeCell ref="S7:S8"/>
    <mergeCell ref="Q7:Q8"/>
    <mergeCell ref="R7:R8"/>
    <mergeCell ref="AZ7:AZ8"/>
    <mergeCell ref="AX7:AX8"/>
    <mergeCell ref="Z7:Z8"/>
    <mergeCell ref="Y7:Y8"/>
    <mergeCell ref="A160:D184"/>
    <mergeCell ref="X7:X8"/>
    <mergeCell ref="H7:H8"/>
    <mergeCell ref="O7:O8"/>
    <mergeCell ref="I7:I8"/>
    <mergeCell ref="J7:J8"/>
    <mergeCell ref="K7:K8"/>
    <mergeCell ref="L7:L8"/>
    <mergeCell ref="M7:M8"/>
    <mergeCell ref="N7:N8"/>
    <mergeCell ref="G7:G8"/>
    <mergeCell ref="AN7:AN8"/>
    <mergeCell ref="AC7:AC8"/>
    <mergeCell ref="AK7:AK8"/>
    <mergeCell ref="AD7:AD8"/>
    <mergeCell ref="AM7:AM8"/>
    <mergeCell ref="AH7:AH8"/>
    <mergeCell ref="AG7:AG8"/>
    <mergeCell ref="AE7:AE8"/>
    <mergeCell ref="P7:P8"/>
    <mergeCell ref="BY7:BY8"/>
    <mergeCell ref="BZ7:BZ8"/>
    <mergeCell ref="CA7:CA8"/>
    <mergeCell ref="DT7:DT8"/>
    <mergeCell ref="DP7:DP8"/>
    <mergeCell ref="DQ7:DQ8"/>
    <mergeCell ref="DR7:DR8"/>
    <mergeCell ref="DS7:DS8"/>
    <mergeCell ref="CT7:CT8"/>
    <mergeCell ref="CR7:CR8"/>
  </mergeCells>
  <conditionalFormatting sqref="C96 C30:C93 C101:C110 C113 C118:C124">
    <cfRule type="expression" priority="1" dxfId="0" stopIfTrue="1">
      <formula>AND(LEFT(C30,1)="",(FQ30)&gt;0)</formula>
    </cfRule>
  </conditionalFormatting>
  <conditionalFormatting sqref="D96 D30:D93">
    <cfRule type="expression" priority="2" dxfId="0" stopIfTrue="1">
      <formula>AND(D30="",(FQ30)&gt;0)</formula>
    </cfRule>
    <cfRule type="expression" priority="3" dxfId="0" stopIfTrue="1">
      <formula>AND(D30&lt;&gt;"",OR(D30&lt;2000,AND(D30&gt;3999,D30&lt;5200),AND(D30&gt;5299,D30&lt;5940),D30&gt;5949))</formula>
    </cfRule>
    <cfRule type="expression" priority="4" dxfId="0" stopIfTrue="1">
      <formula>AND(D30&lt;&gt;"",ISNUMBER(D30)=FALSE)</formula>
    </cfRule>
  </conditionalFormatting>
  <conditionalFormatting sqref="D113 D101:D110">
    <cfRule type="expression" priority="5" dxfId="0" stopIfTrue="1">
      <formula>AND(D101="",(FQ101)&gt;0)</formula>
    </cfRule>
    <cfRule type="expression" priority="6" dxfId="0" stopIfTrue="1">
      <formula>AND(D101&lt;&gt;"",OR(D101&lt;4000,AND(D101&gt;4899,D101&lt;5400),AND(D101&gt;5499,D101&lt;5900),D101&gt;5939))</formula>
    </cfRule>
    <cfRule type="expression" priority="7" dxfId="0" stopIfTrue="1">
      <formula>AND(D101&lt;&gt;"",ISNUMBER(D101)=FALSE)</formula>
    </cfRule>
  </conditionalFormatting>
  <conditionalFormatting sqref="D22:D23">
    <cfRule type="expression" priority="8" dxfId="0" stopIfTrue="1">
      <formula>AND(D22="",(FQ22)&gt;0)</formula>
    </cfRule>
    <cfRule type="expression" priority="9" dxfId="0" stopIfTrue="1">
      <formula>AND(D22&lt;&gt;"",OR(D22&lt;1000,AND(D22&gt;1099,D22&lt;1800),D22&gt;1899))</formula>
    </cfRule>
    <cfRule type="expression" priority="10" dxfId="0" stopIfTrue="1">
      <formula>AND(D22&lt;&gt;"",ISNUMBER(D22)=FALSE)</formula>
    </cfRule>
  </conditionalFormatting>
  <conditionalFormatting sqref="D118:D124">
    <cfRule type="expression" priority="11" dxfId="0" stopIfTrue="1">
      <formula>AND(D118="",(FQ118)&gt;0)</formula>
    </cfRule>
    <cfRule type="expression" priority="12" dxfId="0" stopIfTrue="1">
      <formula>AND(D118&lt;&gt;"",OR(D118&lt;5950,AND(D118&gt;5999,D118&lt;7000),D118&gt;7999))</formula>
    </cfRule>
    <cfRule type="expression" priority="13" dxfId="0" stopIfTrue="1">
      <formula>AND(D118&lt;&gt;"",ISNUMBER(D118)=FALSE)</formula>
    </cfRule>
  </conditionalFormatting>
  <conditionalFormatting sqref="F101:F110 F22:F23 F96 F30:F93 F113 F118:F124">
    <cfRule type="expression" priority="14" dxfId="0" stopIfTrue="1">
      <formula>AND(E22&lt;&gt;"",LEFT(F22,1)="")</formula>
    </cfRule>
    <cfRule type="expression" priority="15" dxfId="0" stopIfTrue="1">
      <formula>AND(E22="",LEFT(F22,1)&lt;&gt;"")</formula>
    </cfRule>
    <cfRule type="expression" priority="16" dxfId="0" stopIfTrue="1">
      <formula>AND(F22&lt;&gt;"",OR(F22&lt;DATE(2012,4,1),F22&gt;DATE(2013,3,31)))</formula>
    </cfRule>
  </conditionalFormatting>
  <conditionalFormatting sqref="C6">
    <cfRule type="expression" priority="17" dxfId="2" stopIfTrue="1">
      <formula>(G10="Exclude")</formula>
    </cfRule>
  </conditionalFormatting>
  <conditionalFormatting sqref="BQ14">
    <cfRule type="expression" priority="18" dxfId="0" stopIfTrue="1">
      <formula>AND(BQ14&lt;&gt;"",ISNUMBER(BQ14)=FALSE)</formula>
    </cfRule>
    <cfRule type="expression" priority="19" dxfId="0" stopIfTrue="1">
      <formula>AND(BQ14&lt;&gt;"",BQ14&lt;=0,BQ128&gt;0)</formula>
    </cfRule>
  </conditionalFormatting>
  <conditionalFormatting sqref="A10:D10">
    <cfRule type="expression" priority="20" dxfId="0" stopIfTrue="1">
      <formula>AND((A128)&gt;0,LEFT(A$10,1)="E")</formula>
    </cfRule>
  </conditionalFormatting>
  <conditionalFormatting sqref="EA11:EI11 CU11:CV11 EK11:EU11 FG11:FH11 AM11:BB11 BE11:BM11 DB11:DC11 DE11:DF11 DH11:DI11 CX11:CZ11 DV11:DY11 DK11:DT11 EW11:FE11 CC11:CS11">
    <cfRule type="expression" priority="21" dxfId="0" stopIfTrue="1">
      <formula>AND((AM128)&gt;0,LEFT(AM$11,1)="")</formula>
    </cfRule>
    <cfRule type="expression" priority="22" dxfId="2" stopIfTrue="1">
      <formula>(AM10="Exclude")</formula>
    </cfRule>
  </conditionalFormatting>
  <conditionalFormatting sqref="U10:AJ10 EK10:EU10 BQ10:CA10 EW10:FE10 AM10:BB10 BE10:BM10 DB10:DC10 DE10:DF10 DH10:DI10 CX10:CZ10 G10:K10 DK10:DT10 FJ10:FM10 EA10:EI10 FG10:FH10 O10:R10 DV10:DY10 CU10:CV10 CC10:CS10">
    <cfRule type="expression" priority="23" dxfId="0" stopIfTrue="1">
      <formula>AND((G128)&gt;0,LEFT(G$10,1)="E")</formula>
    </cfRule>
    <cfRule type="expression" priority="24" dxfId="2" stopIfTrue="1">
      <formula>(G10="Exclude")</formula>
    </cfRule>
  </conditionalFormatting>
  <conditionalFormatting sqref="FG17:FH17 DB17:DC17 DE17:DF17 DH17:DI17 EA17:EI18 DK17:DT18 DV17:DY18 EK17:EU18 EW17:FE18 CC17:CH17">
    <cfRule type="expression" priority="25" dxfId="0" stopIfTrue="1">
      <formula>AND(CC17&lt;&gt;"",ISNUMBER(CC17)=FALSE)</formula>
    </cfRule>
    <cfRule type="expression" priority="26" dxfId="0" stopIfTrue="1">
      <formula>AND(CC17&lt;&gt;"",CC17&lt;=0)</formula>
    </cfRule>
    <cfRule type="expression" priority="27" dxfId="0" stopIfTrue="1">
      <formula>AND(CC98&gt;0,OR(CC17=""))</formula>
    </cfRule>
  </conditionalFormatting>
  <conditionalFormatting sqref="CU18:CV18 CC18:CK18 DB18:DC18 DE18:DF18 DH18:DI18 CX17:CZ18 FG18:FH18 CI17:CK17 CL17:CS18">
    <cfRule type="expression" priority="28" dxfId="0" stopIfTrue="1">
      <formula>AND(CC17&lt;&gt;"",ISNUMBER(CC17)=FALSE)</formula>
    </cfRule>
    <cfRule type="expression" priority="29" dxfId="0" stopIfTrue="1">
      <formula>AND(CC17&lt;&gt;"",CC17&lt;=0)</formula>
    </cfRule>
    <cfRule type="expression" priority="30" dxfId="0" stopIfTrue="1">
      <formula>AND(CC114&gt;0,OR(CC17=""))</formula>
    </cfRule>
  </conditionalFormatting>
  <conditionalFormatting sqref="EK19:EU19 DB19:DC19 DE19:DF19 DH19:DI19 CX19:CZ19 DV19:DY19 DK19:DT19 EW19:FE19 EA19:EI19 FG19:FH19 CU19:CV19 CC19:CS19">
    <cfRule type="expression" priority="31" dxfId="0" stopIfTrue="1">
      <formula>AND(CC19&lt;&gt;"",ISNUMBER(CC19)=FALSE)</formula>
    </cfRule>
    <cfRule type="expression" priority="32" dxfId="0" stopIfTrue="1">
      <formula>AND(CC19&lt;&gt;"",CC19&lt;=0)</formula>
    </cfRule>
    <cfRule type="expression" priority="33" dxfId="0" stopIfTrue="1">
      <formula>AND(CC126&gt;0,OR(CC19=""))</formula>
    </cfRule>
  </conditionalFormatting>
  <conditionalFormatting sqref="C22:C23">
    <cfRule type="expression" priority="34" dxfId="0" stopIfTrue="1">
      <formula>AND((FQ22)&gt;0,LEFT(C22,1)="")</formula>
    </cfRule>
  </conditionalFormatting>
  <conditionalFormatting sqref="FW141 FX145 FV137 DG133">
    <cfRule type="expression" priority="35" dxfId="1" stopIfTrue="1">
      <formula>LEFT(DG133,1)=""</formula>
    </cfRule>
    <cfRule type="expression" priority="36" dxfId="0" stopIfTrue="1">
      <formula>AND(DG133&lt;&gt;"",OR(ISNUMBER(DG133)=FALSE,DG133&lt;0))</formula>
    </cfRule>
  </conditionalFormatting>
  <conditionalFormatting sqref="G30:K93 G101:K110 O30:R93 O101:R110 G22:K23 AF96:AJ96 G96:K96 BE118:BM124 AM113:AV113 BB101:BB110 O22:R23 O118:R124 O96:R96 U96:W96 G118:K124 O113:R113 G113:K113 U30:W93 AF30:AJ93 AM101:AV110 BB113 FM113 DH101:DI110 DH113:DI113 EI101:EI110 EI113 EN101:EU110 EN113:EU113 FE101:FE110 FE113 FG101:FH110 FG113:FH113 FM101:FM110 CL101:CS110 CL113:CS113">
    <cfRule type="expression" priority="37" dxfId="1" stopIfTrue="1">
      <formula>AND(G22="",$D22&lt;&gt;"",G$10="Include")</formula>
    </cfRule>
    <cfRule type="expression" priority="38" dxfId="0" stopIfTrue="1">
      <formula>AND(G22&lt;&gt;"",OR(ISNUMBER(G22)=FALSE,G22&lt;0))</formula>
    </cfRule>
    <cfRule type="expression" priority="39" dxfId="0" stopIfTrue="1">
      <formula>AND(G22&gt;0,LEFT(G$14,1)="")</formula>
    </cfRule>
  </conditionalFormatting>
  <conditionalFormatting sqref="G27:K27 O27:R27">
    <cfRule type="expression" priority="40" dxfId="1" stopIfTrue="1">
      <formula>AND(G27="",G$10="Include")</formula>
    </cfRule>
    <cfRule type="expression" priority="41" dxfId="0" stopIfTrue="1">
      <formula>AND(G27&lt;&gt;"",OR(ISNUMBER(G27)=FALSE,G27&lt;0))</formula>
    </cfRule>
    <cfRule type="expression" priority="42" dxfId="0" stopIfTrue="1">
      <formula>AND(G27&gt;0,LEFT(G$14,1)="")</formula>
    </cfRule>
  </conditionalFormatting>
  <conditionalFormatting sqref="FY101:FY110 FY96 FY30:FY93 FY113 FO118:FO124 FY27 FR101:FR110 FV118:FY124 FY22:FY23 FR113 FV30:FV93 FV96 FV101:FV110 FV113">
    <cfRule type="expression" priority="43" dxfId="1" stopIfTrue="1">
      <formula>AND(FO22="",$D22&lt;&gt;"")</formula>
    </cfRule>
    <cfRule type="expression" priority="44" dxfId="0" stopIfTrue="1">
      <formula>AND(FO22&lt;&gt;"",OR(ISNUMBER(FO22)=FALSE,FO22&lt;0))</formula>
    </cfRule>
  </conditionalFormatting>
  <conditionalFormatting sqref="FR118:FR124">
    <cfRule type="expression" priority="45" dxfId="1" stopIfTrue="1">
      <formula>AND(FR118="",$D118&lt;&gt;"")</formula>
    </cfRule>
    <cfRule type="expression" priority="46" dxfId="0" stopIfTrue="1">
      <formula>AND(FR118&lt;&gt;"",OR(ISNUMBER(FR118)=FALSE))</formula>
    </cfRule>
  </conditionalFormatting>
  <conditionalFormatting sqref="FU96 FU22:FU23 FU30:FU93 FU113 FU101:FU110 FU118:FU124">
    <cfRule type="expression" priority="47" dxfId="1" stopIfTrue="1">
      <formula>AND(FU22="",$D22&lt;&gt;"")</formula>
    </cfRule>
  </conditionalFormatting>
  <conditionalFormatting sqref="AM9:BB9 U9:AJ9 EK9:EU9 BQ9:CA9 G9:K9 O9:R9 CU9:CV9 BE9:BM9 DB9:DC9 DE9:DF9 DH9:DI9 DV9:DY9 CX9:CZ9 FJ9:FM9 EA9:EI9 FG9:FH9 EW9:FE9 CC9:CS9">
    <cfRule type="expression" priority="48" dxfId="2" stopIfTrue="1">
      <formula>(G$10="Exclude")</formula>
    </cfRule>
  </conditionalFormatting>
  <conditionalFormatting sqref="DK9:DT9">
    <cfRule type="expression" priority="49" dxfId="2" stopIfTrue="1">
      <formula>(DH$10="Exclude")</formula>
    </cfRule>
  </conditionalFormatting>
  <conditionalFormatting sqref="CB22:CB23 CB113 CB27 CB101:CB110 CB96 CB30:CB93 CB118:CB124">
    <cfRule type="expression" priority="50" dxfId="0" stopIfTrue="1">
      <formula>AND(N22&gt;0,CB22=0)</formula>
    </cfRule>
  </conditionalFormatting>
  <conditionalFormatting sqref="FG12:FH12 EA12:EI12 CU12:CV12 EK12:EU12 DB12:DC12 DE12:DF12 DH12:DI12 CX12:CZ12 DK12:DT12 DV12:DY12 EW12:FE12 CC12:CS12">
    <cfRule type="expression" priority="51" dxfId="0" stopIfTrue="1">
      <formula>AND((CC128)&gt;0,LEFT(CC$12,1)="")</formula>
    </cfRule>
    <cfRule type="expression" priority="52" dxfId="0" stopIfTrue="1">
      <formula>AND(CC12&lt;&gt;"",OR(ISNUMBER(CC12)=FALSE,CC12&lt;0%,CC12&gt;100%))</formula>
    </cfRule>
    <cfRule type="expression" priority="53" dxfId="2" stopIfTrue="1">
      <formula>(CC10="Exclude")</formula>
    </cfRule>
  </conditionalFormatting>
  <conditionalFormatting sqref="BR14:CA14">
    <cfRule type="expression" priority="54" dxfId="0" stopIfTrue="1">
      <formula>AND(BR14&lt;&gt;"",ISNUMBER(BR14)=FALSE)</formula>
    </cfRule>
    <cfRule type="expression" priority="55" dxfId="0" stopIfTrue="1">
      <formula>AND(BR14&lt;&gt;"",BR14&lt;=0)</formula>
    </cfRule>
  </conditionalFormatting>
  <conditionalFormatting sqref="BE14:BM14">
    <cfRule type="expression" priority="56" dxfId="0" stopIfTrue="1">
      <formula>AND(BE14&lt;&gt;"",ISNUMBER(BE14)=FALSE)</formula>
    </cfRule>
    <cfRule type="expression" priority="57" dxfId="0" stopIfTrue="1">
      <formula>AND(BE14&lt;&gt;"",BE14&lt;=0)</formula>
    </cfRule>
    <cfRule type="expression" priority="58" dxfId="0" stopIfTrue="1">
      <formula>AND(BE14&lt;&gt;"",BE14&gt;50000)</formula>
    </cfRule>
  </conditionalFormatting>
  <conditionalFormatting sqref="BQ27:BR27">
    <cfRule type="expression" priority="59" dxfId="1" stopIfTrue="1">
      <formula>AND(BQ27="",BQ$10="Include")</formula>
    </cfRule>
    <cfRule type="expression" priority="60" dxfId="0" stopIfTrue="1">
      <formula>AND(BQ27&lt;&gt;"",OR(ISNUMBER(BQ27)=FALSE,BQ27&lt;0))</formula>
    </cfRule>
    <cfRule type="expression" priority="61" dxfId="0" stopIfTrue="1">
      <formula>AND(BQ27&gt;0,LEFT(BQ$16,1)="")</formula>
    </cfRule>
  </conditionalFormatting>
  <conditionalFormatting sqref="FJ11:FM11">
    <cfRule type="expression" priority="62" dxfId="0" stopIfTrue="1">
      <formula>AND((FJ128)&lt;&gt;0,LEFT(FJ$11,1)="")</formula>
    </cfRule>
    <cfRule type="expression" priority="63" dxfId="2" stopIfTrue="1">
      <formula>(FJ10="Exclude")</formula>
    </cfRule>
  </conditionalFormatting>
  <conditionalFormatting sqref="FJ12:FM12">
    <cfRule type="expression" priority="64" dxfId="0" stopIfTrue="1">
      <formula>AND((FJ128)&lt;&gt;0,LEFT(FJ$12,1)="")</formula>
    </cfRule>
    <cfRule type="expression" priority="65" dxfId="0" stopIfTrue="1">
      <formula>AND(FJ12&lt;&gt;"",OR(ISNUMBER(FJ12)=FALSE,FJ12&lt;0%,FJ12&gt;100%))</formula>
    </cfRule>
    <cfRule type="expression" priority="66" dxfId="2" stopIfTrue="1">
      <formula>(FJ10="Exclude")</formula>
    </cfRule>
  </conditionalFormatting>
  <conditionalFormatting sqref="FJ17:FM17">
    <cfRule type="expression" priority="67" dxfId="0" stopIfTrue="1">
      <formula>AND(FJ17&lt;&gt;"",ISNUMBER(FJ17)=FALSE)</formula>
    </cfRule>
    <cfRule type="expression" priority="68" dxfId="0" stopIfTrue="1">
      <formula>AND(FJ98&lt;&gt;0,OR(FJ17=""))</formula>
    </cfRule>
  </conditionalFormatting>
  <conditionalFormatting sqref="BQ11:CA11 U11:AJ11 G11:K11 O11:R11">
    <cfRule type="expression" priority="69" dxfId="0" stopIfTrue="1">
      <formula>AND((G128+G27)&gt;0,LEFT(G$11,1)="")</formula>
    </cfRule>
    <cfRule type="expression" priority="70" dxfId="2" stopIfTrue="1">
      <formula>(G10="Exclude")</formula>
    </cfRule>
  </conditionalFormatting>
  <conditionalFormatting sqref="BQ12:CA12">
    <cfRule type="expression" priority="71" dxfId="0" stopIfTrue="1">
      <formula>AND((BQ128+BQ27)&gt;0,LEFT(BQ$12,1)="")</formula>
    </cfRule>
    <cfRule type="expression" priority="72" dxfId="0" stopIfTrue="1">
      <formula>AND(BQ12&lt;&gt;"",OR(ISNUMBER(BQ12)=FALSE,BQ12&lt;0%,BQ12&gt;100%))</formula>
    </cfRule>
    <cfRule type="expression" priority="73" dxfId="2" stopIfTrue="1">
      <formula>(BQ10="Exclude")</formula>
    </cfRule>
  </conditionalFormatting>
  <conditionalFormatting sqref="BQ16:CA16">
    <cfRule type="expression" priority="74" dxfId="0" stopIfTrue="1">
      <formula>AND(BQ16&lt;&gt;"",ISNUMBER(BQ16)=FALSE)</formula>
    </cfRule>
    <cfRule type="expression" priority="75" dxfId="0" stopIfTrue="1">
      <formula>AND(BQ16&lt;&gt;"",BQ16&lt;=0)</formula>
    </cfRule>
    <cfRule type="expression" priority="76" dxfId="0" stopIfTrue="1">
      <formula>AND(BQ16="",(BQ128+BQ27)&gt;0)</formula>
    </cfRule>
  </conditionalFormatting>
  <conditionalFormatting sqref="FM118:FM124">
    <cfRule type="expression" priority="77" dxfId="1" stopIfTrue="1">
      <formula>AND(FM118="",$D118&lt;&gt;"",FM$10="Include")</formula>
    </cfRule>
    <cfRule type="expression" priority="78" dxfId="0" stopIfTrue="1">
      <formula>AND(FM118&lt;&gt;"",OR(ISNUMBER(FM118)=FALSE))</formula>
    </cfRule>
  </conditionalFormatting>
  <conditionalFormatting sqref="FJ97">
    <cfRule type="expression" priority="79" dxfId="1" stopIfTrue="1">
      <formula>AND(FJ97="",OR($C97&lt;&gt;"",$D97&lt;&gt;"",FQ97&lt;&gt;0))</formula>
    </cfRule>
    <cfRule type="expression" priority="80" dxfId="0" stopIfTrue="1">
      <formula>AND(FJ97&lt;&gt;"",ISNUMBER(FJ97)=FALSE)</formula>
    </cfRule>
  </conditionalFormatting>
  <conditionalFormatting sqref="O97">
    <cfRule type="expression" priority="81" dxfId="1" stopIfTrue="1">
      <formula>AND(O97="",OR($C97&lt;&gt;"",$D97&lt;&gt;"",FQ97&lt;&gt;0))</formula>
    </cfRule>
    <cfRule type="expression" priority="82" dxfId="0" stopIfTrue="1">
      <formula>AND(O97&lt;&gt;"",OR(ISNUMBER(O97)=FALSE,O97&lt;0))</formula>
    </cfRule>
    <cfRule type="expression" priority="83" dxfId="0" stopIfTrue="1">
      <formula>OR(AND(O97&gt;0,LEFT(O$14,1)=""),AND(O97="",LEFT($C97,1)&lt;&gt;"",LEFT($D97,1)&lt;&gt;"",FQ97&lt;&gt;0))</formula>
    </cfRule>
  </conditionalFormatting>
  <conditionalFormatting sqref="P97">
    <cfRule type="expression" priority="84" dxfId="1" stopIfTrue="1">
      <formula>AND(P97="",OR($C97&lt;&gt;"",$D97&lt;&gt;"",FQ97&lt;&gt;0))</formula>
    </cfRule>
    <cfRule type="expression" priority="85" dxfId="0" stopIfTrue="1">
      <formula>AND(P97&lt;&gt;"",OR(ISNUMBER(P97)=FALSE,P97&lt;0))</formula>
    </cfRule>
    <cfRule type="expression" priority="86" dxfId="0" stopIfTrue="1">
      <formula>OR(AND(P97&gt;0,LEFT(P$14,1)=""),AND(P97="",LEFT($C97,1)&lt;&gt;"",LEFT($D97,1)&lt;&gt;"",FQ97&lt;&gt;0))</formula>
    </cfRule>
  </conditionalFormatting>
  <conditionalFormatting sqref="Q97">
    <cfRule type="expression" priority="87" dxfId="1" stopIfTrue="1">
      <formula>AND(Q97="",OR($C97&lt;&gt;"",$D97&lt;&gt;"",FQ97&lt;&gt;0))</formula>
    </cfRule>
    <cfRule type="expression" priority="88" dxfId="0" stopIfTrue="1">
      <formula>AND(Q97&lt;&gt;"",OR(ISNUMBER(Q97)=FALSE,Q97&lt;0))</formula>
    </cfRule>
    <cfRule type="expression" priority="89" dxfId="0" stopIfTrue="1">
      <formula>OR(AND(Q97&gt;0,LEFT(Q$14,1)=""),AND(Q97="",LEFT($C97,1)&lt;&gt;"",LEFT($D97,1)&lt;&gt;"",FQ97&lt;&gt;0))</formula>
    </cfRule>
  </conditionalFormatting>
  <conditionalFormatting sqref="R97">
    <cfRule type="expression" priority="90" dxfId="1" stopIfTrue="1">
      <formula>AND(R97="",OR($C97&lt;&gt;"",$D97&lt;&gt;"",FQ97&lt;&gt;0))</formula>
    </cfRule>
    <cfRule type="expression" priority="91" dxfId="0" stopIfTrue="1">
      <formula>AND(R97&lt;&gt;"",OR(ISNUMBER(R97)=FALSE,R97&lt;0))</formula>
    </cfRule>
    <cfRule type="expression" priority="92" dxfId="0" stopIfTrue="1">
      <formula>OR(AND(R97&gt;0,LEFT(R$14,1)=""),AND(R97="",LEFT($C97,1)&lt;&gt;"",LEFT($D97,1)&lt;&gt;"",FQ97&lt;&gt;0))</formula>
    </cfRule>
  </conditionalFormatting>
  <conditionalFormatting sqref="G14:K14 O14:R14">
    <cfRule type="expression" priority="93" dxfId="0" stopIfTrue="1">
      <formula>AND(G14&lt;&gt;"",ISNUMBER(G14)=FALSE)</formula>
    </cfRule>
    <cfRule type="expression" priority="94" dxfId="0" stopIfTrue="1">
      <formula>AND(G14&lt;&gt;"",G14&lt;=0)</formula>
    </cfRule>
    <cfRule type="expression" priority="95" dxfId="0" stopIfTrue="1">
      <formula>AND(G14&lt;&gt;"",G14&gt;20)</formula>
    </cfRule>
  </conditionalFormatting>
  <conditionalFormatting sqref="U14:AJ14 AM14:BB14">
    <cfRule type="expression" priority="96" dxfId="0" stopIfTrue="1">
      <formula>AND(U14&lt;&gt;"",ISNUMBER(U14)=FALSE)</formula>
    </cfRule>
    <cfRule type="expression" priority="97" dxfId="0" stopIfTrue="1">
      <formula>AND(U14&lt;&gt;"",U14&lt;=0)</formula>
    </cfRule>
    <cfRule type="expression" priority="98" dxfId="0" stopIfTrue="1">
      <formula>AND(U14&lt;&gt;"",U14&gt;10000)</formula>
    </cfRule>
  </conditionalFormatting>
  <conditionalFormatting sqref="CU101:CV110 DB30:DC93 DB101:DC110 DE96:DF96 DE118:DF124 DH30:DI93 FW101:FX110 DV30:DY93 DV101:DY110 FG30:FH93 FW30:FX93 CX118:CZ124 DB118:DC124 DK113:DT113 EW96:FE96 CU118:CV124 DB96:DC96 DE101:DF110 CC113:CK113 DV96:DY96 EW113:FD113 DE113:DF113 DK118:DT124 DV113:DY113 EW118:FE124 DE30:DF93 DB113:DC113 CU113:CV113 BQ118:CA124 CX101:CZ110 CX30:CZ93 CX96:CZ96 CX113:CZ113 DK96:DT96 DH118:DI124 DK30:DT93 DK101:DT110 DV118:DY124 EA118:EI124 AW113:BA113 EK118:EU124 FG118:FH124 FO30:FO93 FO96 FO101:FO110 FO113 X30:AE93 X96:AE96 AW101:BA110 FO27 FJ118:FL124 BQ96:CA96 BQ30:CA93 BQ101:CA110 FW113:FX113 FJ96:FM96 FJ113:FL113 FW96:FX96 DH96:DI96 EA30:EI93 EA101:EH110 EA96:EI96 EK96:EU96 EK101:EM110 EA113:EH113 EW30:FE93 EK30:EU93 EK113:EM113 EW101:FD110 FJ30:FM93 FW27:FX27 FJ101:FL110 FG96:FH96 BQ22:CA23 FO22:FO23 FW22:FX23 BS27:CA27 BQ113:CA113 CC101:CK110 CC30:CS93 CC118:CS124 CC96:CS96">
    <cfRule type="expression" priority="99" dxfId="1" stopIfTrue="1">
      <formula>AND(X22="",$D22&lt;&gt;"",X$10="Include")</formula>
    </cfRule>
    <cfRule type="expression" priority="100" dxfId="0" stopIfTrue="1">
      <formula>AND(X22&lt;&gt;"",OR(ISNUMBER(X22)=FALSE,X22&lt;0))</formula>
    </cfRule>
  </conditionalFormatting>
  <conditionalFormatting sqref="FJ18:FM18">
    <cfRule type="expression" priority="101" dxfId="0" stopIfTrue="1">
      <formula>AND(FJ18&lt;&gt;"",ISNUMBER(FJ18)=FALSE)</formula>
    </cfRule>
    <cfRule type="expression" priority="102" dxfId="0" stopIfTrue="1">
      <formula>AND(FJ115&lt;&gt;0,OR(FJ18=""))</formula>
    </cfRule>
  </conditionalFormatting>
  <conditionalFormatting sqref="FJ19:FM19">
    <cfRule type="expression" priority="103" dxfId="0" stopIfTrue="1">
      <formula>AND(FJ19&lt;&gt;"",ISNUMBER(FJ19)=FALSE)</formula>
    </cfRule>
    <cfRule type="expression" priority="104" dxfId="0" stopIfTrue="1">
      <formula>AND(FJ126&lt;&gt;0,OR(FJ19=""))</formula>
    </cfRule>
  </conditionalFormatting>
  <conditionalFormatting sqref="EW7:FE8 U7:AJ8 EK7:EU8 BE7:BM8 DV7:DY8 AM7:BB8 CU7:CV8 DB7:DC8 DE7:DF8 DH7:DI8 CX7:CZ8 DK7:DT8 FJ7:FM8 EA7:EI8 FG7:FH8 CC7:CS8">
    <cfRule type="expression" priority="105" dxfId="0" stopIfTrue="1">
      <formula>AND((U128)&gt;0,LEFT(U$7,1)="")</formula>
    </cfRule>
    <cfRule type="expression" priority="106" dxfId="2" stopIfTrue="1">
      <formula>(U10="Exclude")</formula>
    </cfRule>
  </conditionalFormatting>
  <conditionalFormatting sqref="G7:K8 BQ7:BX8 BY7 BZ7:CA8 O7:R8">
    <cfRule type="expression" priority="107" dxfId="0" stopIfTrue="1">
      <formula>AND((G128+G27)&gt;0,LEFT(G$7,1)="")</formula>
    </cfRule>
    <cfRule type="expression" priority="108" dxfId="2" stopIfTrue="1">
      <formula>(G10="Exclude")</formula>
    </cfRule>
  </conditionalFormatting>
  <dataValidations count="5">
    <dataValidation type="list" allowBlank="1" showInputMessage="1" showErrorMessage="1" errorTitle="S251 Budget 2011-12" error="You have made an invalid selection/entry - Please retry and correct this." sqref="FU30:FU93 FU22:FU23 FU96 FU113 FU101:FU110 FU118:FU124">
      <formula1>"No Variation Applied, School Forum, Secretary of State"</formula1>
    </dataValidation>
    <dataValidation type="list" showInputMessage="1" showErrorMessage="1" errorTitle="S52 Budget 2006-07" error="You have made an invalid selection/entry - Please retry and correct this." sqref="FG10:FH10 U10:X10 DV10:DY10 CU10:CV10 EW10:FE10 EA10:EI10 DB10:DC10 DE10:DF10 DH10:DI10 CX10:CZ10 DK10:DT10 FJ10:FM10 BE10:BM10 EK10:EU10 BQ10:CA10 G10:K10 AE10:AJ10 O10:R10 AM10:AV10 CC10:CS10">
      <formula1>"Include, Exclude"</formula1>
    </dataValidation>
    <dataValidation type="list" showInputMessage="1" showErrorMessage="1" errorTitle="S52 Budget 2006-07" error="You have made an invalid selection/entry - Please retry and correct this." sqref="E111">
      <formula1>"Open, Ignore"</formula1>
    </dataValidation>
    <dataValidation type="list" allowBlank="1" showInputMessage="1" showErrorMessage="1" errorTitle="S52 Budget 2006-07" error="You have made an invalid selection/entry - Please retry and correct this." sqref="B101:B110 B113 B22:B23 B30:B93 B96 B118:B124">
      <formula1>"Federated,All Through School,Both"</formula1>
    </dataValidation>
    <dataValidation type="list" showInputMessage="1" showErrorMessage="1" errorTitle="S52 Budget 2006-07" error="You have made an invalid selection/entry - Please retry and correct this." sqref="E22:E23 E101:E110 E113 E30:E93 E96 E118:E124">
      <formula1>"Open, Closed,Converter"</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rmurray</dc:creator>
  <cp:keywords/>
  <dc:description/>
  <cp:lastModifiedBy>nsawyer</cp:lastModifiedBy>
  <cp:lastPrinted>2012-04-23T12:40:14Z</cp:lastPrinted>
  <dcterms:created xsi:type="dcterms:W3CDTF">2010-08-24T11:39:22Z</dcterms:created>
  <dcterms:modified xsi:type="dcterms:W3CDTF">2014-07-11T14:31:48Z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-678013615</vt:i4>
  </property>
  <property fmtid="{D5CDD505-2E9C-101B-9397-08002B2CF9AE}" pid="3" name="_NewReviewCycle">
    <vt:lpwstr/>
  </property>
  <property fmtid="{D5CDD505-2E9C-101B-9397-08002B2CF9AE}" pid="4" name="_EmailSubject">
    <vt:lpwstr>Upload of S251 budgets &amp; returns statement on council website</vt:lpwstr>
  </property>
  <property fmtid="{D5CDD505-2E9C-101B-9397-08002B2CF9AE}" pid="5" name="_AuthorEmail">
    <vt:lpwstr>Nicholas.Sawyerr@lewisham.gov.uk</vt:lpwstr>
  </property>
  <property fmtid="{D5CDD505-2E9C-101B-9397-08002B2CF9AE}" pid="6" name="_AuthorEmailDisplayName">
    <vt:lpwstr>Sawyerr, Nicholas</vt:lpwstr>
  </property>
  <property fmtid="{D5CDD505-2E9C-101B-9397-08002B2CF9AE}" pid="7" name="_PreviousAdHocReviewCycleID">
    <vt:i4>-157828518</vt:i4>
  </property>
  <property fmtid="{D5CDD505-2E9C-101B-9397-08002B2CF9AE}" pid="8" name="display_urn:schemas-microsoft-com:office:office#Editor">
    <vt:lpwstr>Hilton, Helen</vt:lpwstr>
  </property>
  <property fmtid="{D5CDD505-2E9C-101B-9397-08002B2CF9AE}" pid="9" name="xd_Signature">
    <vt:lpwstr/>
  </property>
  <property fmtid="{D5CDD505-2E9C-101B-9397-08002B2CF9AE}" pid="10" name="Order">
    <vt:lpwstr>200.000000000000</vt:lpwstr>
  </property>
  <property fmtid="{D5CDD505-2E9C-101B-9397-08002B2CF9AE}" pid="11" name="TemplateUrl">
    <vt:lpwstr/>
  </property>
  <property fmtid="{D5CDD505-2E9C-101B-9397-08002B2CF9AE}" pid="12" name="Document Location">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display_urn:schemas-microsoft-com:office:office#Author">
    <vt:lpwstr>Hilton, Helen</vt:lpwstr>
  </property>
  <property fmtid="{D5CDD505-2E9C-101B-9397-08002B2CF9AE}" pid="17" name="ContentTypeId">
    <vt:lpwstr>0x010100487051AB796F1A4CB8E238D4BE8B23F1</vt:lpwstr>
  </property>
  <property fmtid="{D5CDD505-2E9C-101B-9397-08002B2CF9AE}" pid="18" name="_SourceUrl">
    <vt:lpwstr/>
  </property>
  <property fmtid="{D5CDD505-2E9C-101B-9397-08002B2CF9AE}" pid="19" name="_SharedFileIndex">
    <vt:lpwstr/>
  </property>
</Properties>
</file>